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ecr1\Documents\Šk. odbor\"/>
    </mc:Choice>
  </mc:AlternateContent>
  <xr:revisionPtr revIDLastSave="0" documentId="8_{BA347724-3B32-468F-811A-790987E4F008}" xr6:coauthVersionLast="37" xr6:coauthVersionMax="37" xr10:uidLastSave="{00000000-0000-0000-0000-000000000000}"/>
  <bookViews>
    <workbookView xWindow="0" yWindow="0" windowWidth="23040" windowHeight="8484" activeTab="2" xr2:uid="{00000000-000D-0000-FFFF-FFFF00000000}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2" l="1"/>
  <c r="N182" i="2"/>
  <c r="M182" i="2"/>
  <c r="A183" i="2"/>
  <c r="D745" i="2" l="1"/>
  <c r="C745" i="2"/>
  <c r="B745" i="2"/>
  <c r="A745" i="2"/>
  <c r="N744" i="2"/>
  <c r="N743" i="2" s="1"/>
  <c r="N742" i="2" s="1"/>
  <c r="N741" i="2" s="1"/>
  <c r="M744" i="2"/>
  <c r="M743" i="2" s="1"/>
  <c r="M742" i="2" s="1"/>
  <c r="M741" i="2" s="1"/>
  <c r="L744" i="2"/>
  <c r="L743" i="2" s="1"/>
  <c r="L742" i="2" s="1"/>
  <c r="L741" i="2" s="1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154" i="2" l="1"/>
  <c r="C154" i="2"/>
  <c r="B154" i="2"/>
  <c r="A154" i="2"/>
  <c r="N153" i="2"/>
  <c r="N152" i="2" s="1"/>
  <c r="M153" i="2"/>
  <c r="M152" i="2" s="1"/>
  <c r="L153" i="2"/>
  <c r="L152" i="2" s="1"/>
  <c r="D153" i="2"/>
  <c r="C153" i="2"/>
  <c r="B153" i="2"/>
  <c r="A153" i="2"/>
  <c r="D152" i="2"/>
  <c r="C152" i="2"/>
  <c r="B152" i="2"/>
  <c r="A152" i="2"/>
  <c r="M75" i="2"/>
  <c r="N75" i="2"/>
  <c r="N74" i="2" s="1"/>
  <c r="L75" i="2"/>
  <c r="L74" i="2" s="1"/>
  <c r="D76" i="2"/>
  <c r="C76" i="2"/>
  <c r="B76" i="2"/>
  <c r="A76" i="2"/>
  <c r="D75" i="2"/>
  <c r="C75" i="2"/>
  <c r="B75" i="2"/>
  <c r="A75" i="2"/>
  <c r="M74" i="2"/>
  <c r="D74" i="2"/>
  <c r="C74" i="2"/>
  <c r="B74" i="2"/>
  <c r="A74" i="2"/>
  <c r="L824" i="2" l="1"/>
  <c r="M824" i="2"/>
  <c r="N824" i="2"/>
  <c r="D433" i="1"/>
  <c r="C433" i="1"/>
  <c r="E433" i="1"/>
  <c r="M794" i="2"/>
  <c r="N794" i="2"/>
  <c r="M797" i="2"/>
  <c r="N797" i="2"/>
  <c r="L797" i="2"/>
  <c r="L794" i="2"/>
  <c r="L792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M791" i="2" s="1"/>
  <c r="D792" i="2"/>
  <c r="C792" i="2"/>
  <c r="B792" i="2"/>
  <c r="A792" i="2"/>
  <c r="D791" i="2"/>
  <c r="C791" i="2"/>
  <c r="B791" i="2"/>
  <c r="A791" i="2"/>
  <c r="L791" i="2" l="1"/>
  <c r="N791" i="2"/>
  <c r="O824" i="2"/>
  <c r="M838" i="2"/>
  <c r="L838" i="2"/>
  <c r="N838" i="2"/>
  <c r="D448" i="1"/>
  <c r="C448" i="1"/>
  <c r="E448" i="1"/>
  <c r="M785" i="2" l="1"/>
  <c r="N785" i="2"/>
  <c r="L789" i="2"/>
  <c r="L787" i="2"/>
  <c r="L785" i="2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 s="1"/>
  <c r="L736" i="2" s="1"/>
  <c r="L735" i="2" s="1"/>
  <c r="D746" i="2"/>
  <c r="C746" i="2"/>
  <c r="B746" i="2"/>
  <c r="A746" i="2"/>
  <c r="D739" i="2"/>
  <c r="C739" i="2"/>
  <c r="B739" i="2"/>
  <c r="A739" i="2"/>
  <c r="N738" i="2"/>
  <c r="N737" i="2" s="1"/>
  <c r="N736" i="2" s="1"/>
  <c r="N735" i="2" s="1"/>
  <c r="M738" i="2"/>
  <c r="M737" i="2" s="1"/>
  <c r="M736" i="2" s="1"/>
  <c r="M735" i="2" s="1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L784" i="2" l="1"/>
  <c r="L783" i="2" s="1"/>
  <c r="L782" i="2" s="1"/>
  <c r="N784" i="2"/>
  <c r="M784" i="2"/>
  <c r="M783" i="2" l="1"/>
  <c r="M782" i="2" s="1"/>
  <c r="N783" i="2"/>
  <c r="N782" i="2" s="1"/>
  <c r="N177" i="2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N513" i="2" l="1"/>
  <c r="D345" i="2"/>
  <c r="C345" i="2"/>
  <c r="B345" i="2"/>
  <c r="A345" i="2"/>
  <c r="D346" i="2"/>
  <c r="C346" i="2"/>
  <c r="B346" i="2"/>
  <c r="A346" i="2"/>
  <c r="C27" i="1" l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N112" i="2" l="1"/>
  <c r="N100" i="2"/>
  <c r="N102" i="2"/>
  <c r="L102" i="2"/>
  <c r="M102" i="2"/>
  <c r="L22" i="2"/>
  <c r="L196" i="2" l="1"/>
  <c r="M13" i="2"/>
  <c r="N806" i="2"/>
  <c r="N804" i="2"/>
  <c r="N803" i="2" s="1"/>
  <c r="N802" i="2" s="1"/>
  <c r="N801" i="2" s="1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0" i="2" s="1"/>
  <c r="M771" i="2"/>
  <c r="M768" i="2"/>
  <c r="M766" i="2"/>
  <c r="M760" i="2"/>
  <c r="M757" i="2"/>
  <c r="M754" i="2"/>
  <c r="M752" i="2"/>
  <c r="M750" i="2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48" i="2"/>
  <c r="M644" i="2"/>
  <c r="M640" i="2"/>
  <c r="M637" i="2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L80" i="2" l="1"/>
  <c r="L79" i="2" s="1"/>
  <c r="M326" i="2"/>
  <c r="M636" i="2"/>
  <c r="M635" i="2" s="1"/>
  <c r="M634" i="2" s="1"/>
  <c r="M677" i="2"/>
  <c r="M749" i="2"/>
  <c r="M538" i="2"/>
  <c r="L78" i="2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538" i="2"/>
  <c r="L636" i="2"/>
  <c r="L635" i="2" s="1"/>
  <c r="L634" i="2" s="1"/>
  <c r="L40" i="2"/>
  <c r="L39" i="2" s="1"/>
  <c r="L712" i="2"/>
  <c r="L19" i="2"/>
  <c r="L18" i="2" s="1"/>
  <c r="L17" i="2" s="1"/>
  <c r="L700" i="2"/>
  <c r="N700" i="2"/>
  <c r="L402" i="2"/>
  <c r="L670" i="2"/>
  <c r="L803" i="2"/>
  <c r="L802" i="2" s="1"/>
  <c r="L801" i="2" s="1"/>
  <c r="M670" i="2"/>
  <c r="M712" i="2"/>
  <c r="M765" i="2"/>
  <c r="M764" i="2" s="1"/>
  <c r="M763" i="2" s="1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604" i="2" s="1"/>
  <c r="L603" i="2" s="1"/>
  <c r="L770" i="2"/>
  <c r="N605" i="2"/>
  <c r="L693" i="2"/>
  <c r="L749" i="2"/>
  <c r="M158" i="2"/>
  <c r="M157" i="2" s="1"/>
  <c r="M156" i="2" s="1"/>
  <c r="M610" i="2"/>
  <c r="M604" i="2" s="1"/>
  <c r="M603" i="2" s="1"/>
  <c r="M693" i="2"/>
  <c r="M756" i="2"/>
  <c r="M803" i="2"/>
  <c r="M802" i="2" s="1"/>
  <c r="M801" i="2" s="1"/>
  <c r="N380" i="2"/>
  <c r="N626" i="2"/>
  <c r="N625" i="2" s="1"/>
  <c r="N624" i="2" s="1"/>
  <c r="N326" i="2"/>
  <c r="M402" i="2"/>
  <c r="N402" i="2"/>
  <c r="N379" i="2" s="1"/>
  <c r="L326" i="2"/>
  <c r="L38" i="2"/>
  <c r="L214" i="2"/>
  <c r="L380" i="2"/>
  <c r="L496" i="2"/>
  <c r="L765" i="2"/>
  <c r="L764" i="2" s="1"/>
  <c r="L763" i="2" s="1"/>
  <c r="M19" i="2"/>
  <c r="M18" i="2" s="1"/>
  <c r="M17" i="2" s="1"/>
  <c r="M40" i="2"/>
  <c r="M214" i="2"/>
  <c r="M380" i="2"/>
  <c r="M496" i="2"/>
  <c r="N19" i="2"/>
  <c r="N18" i="2" s="1"/>
  <c r="N17" i="2" s="1"/>
  <c r="N40" i="2"/>
  <c r="N214" i="2"/>
  <c r="N538" i="2"/>
  <c r="N533" i="2" s="1"/>
  <c r="N610" i="2"/>
  <c r="N604" i="2" s="1"/>
  <c r="N603" i="2" s="1"/>
  <c r="N693" i="2"/>
  <c r="N749" i="2"/>
  <c r="N770" i="2"/>
  <c r="N764" i="2" s="1"/>
  <c r="N763" i="2" s="1"/>
  <c r="L176" i="2"/>
  <c r="L175" i="2" s="1"/>
  <c r="L174" i="2" s="1"/>
  <c r="L199" i="2"/>
  <c r="M118" i="2"/>
  <c r="M199" i="2"/>
  <c r="N118" i="2"/>
  <c r="N199" i="2"/>
  <c r="N677" i="2"/>
  <c r="L533" i="2"/>
  <c r="L626" i="2"/>
  <c r="L625" i="2" s="1"/>
  <c r="L624" i="2" s="1"/>
  <c r="L677" i="2"/>
  <c r="M80" i="2"/>
  <c r="M79" i="2" s="1"/>
  <c r="M78" i="2" s="1"/>
  <c r="M626" i="2"/>
  <c r="M625" i="2" s="1"/>
  <c r="M624" i="2" s="1"/>
  <c r="M719" i="2"/>
  <c r="N80" i="2"/>
  <c r="N79" i="2" s="1"/>
  <c r="N78" i="2" s="1"/>
  <c r="N670" i="2"/>
  <c r="M533" i="2"/>
  <c r="L820" i="2"/>
  <c r="D623" i="2"/>
  <c r="C623" i="2"/>
  <c r="B623" i="2"/>
  <c r="A623" i="2"/>
  <c r="M711" i="2" l="1"/>
  <c r="M710" i="2" s="1"/>
  <c r="N692" i="2"/>
  <c r="N691" i="2" s="1"/>
  <c r="N602" i="2" s="1"/>
  <c r="M692" i="2"/>
  <c r="M691" i="2" s="1"/>
  <c r="M669" i="2"/>
  <c r="M665" i="2" s="1"/>
  <c r="N669" i="2"/>
  <c r="N665" i="2" s="1"/>
  <c r="L692" i="2"/>
  <c r="L691" i="2" s="1"/>
  <c r="L379" i="2"/>
  <c r="L371" i="2" s="1"/>
  <c r="N748" i="2"/>
  <c r="N747" i="2" s="1"/>
  <c r="M117" i="2"/>
  <c r="M116" i="2" s="1"/>
  <c r="M96" i="2" s="1"/>
  <c r="L711" i="2"/>
  <c r="L710" i="2" s="1"/>
  <c r="L117" i="2"/>
  <c r="L116" i="2" s="1"/>
  <c r="L96" i="2" s="1"/>
  <c r="M39" i="2"/>
  <c r="M38" i="2" s="1"/>
  <c r="M16" i="2" s="1"/>
  <c r="N117" i="2"/>
  <c r="N116" i="2" s="1"/>
  <c r="N96" i="2" s="1"/>
  <c r="N39" i="2"/>
  <c r="N38" i="2" s="1"/>
  <c r="N16" i="2" s="1"/>
  <c r="M748" i="2"/>
  <c r="M747" i="2" s="1"/>
  <c r="L748" i="2"/>
  <c r="L747" i="2" s="1"/>
  <c r="L16" i="2"/>
  <c r="M198" i="2"/>
  <c r="M190" i="2" s="1"/>
  <c r="M379" i="2"/>
  <c r="M371" i="2" s="1"/>
  <c r="M189" i="2" s="1"/>
  <c r="L669" i="2"/>
  <c r="L665" i="2" s="1"/>
  <c r="N198" i="2"/>
  <c r="N190" i="2" s="1"/>
  <c r="N371" i="2"/>
  <c r="L198" i="2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602" i="2" l="1"/>
  <c r="M3" i="2" s="1"/>
  <c r="L602" i="2"/>
  <c r="L812" i="2"/>
  <c r="N189" i="2"/>
  <c r="N3" i="2" s="1"/>
  <c r="L190" i="2"/>
  <c r="L189" i="2" s="1"/>
  <c r="L3" i="2" s="1"/>
  <c r="L813" i="2"/>
  <c r="C7" i="3" s="1"/>
  <c r="C263" i="1"/>
  <c r="D263" i="1"/>
  <c r="E263" i="1"/>
  <c r="C429" i="1"/>
  <c r="L834" i="2" s="1"/>
  <c r="N813" i="2" l="1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7" i="1" s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08" i="1"/>
  <c r="C101" i="1"/>
  <c r="C94" i="1"/>
  <c r="C86" i="1"/>
  <c r="C79" i="1"/>
  <c r="C71" i="1"/>
  <c r="C64" i="1"/>
  <c r="C56" i="1"/>
  <c r="C49" i="1"/>
  <c r="C41" i="1"/>
  <c r="C34" i="1"/>
  <c r="C20" i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7" i="1" s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7" i="1" s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l="1"/>
  <c r="D19" i="1"/>
  <c r="C19" i="1"/>
  <c r="C115" i="1"/>
  <c r="E19" i="1"/>
  <c r="L839" i="2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165" i="1"/>
  <c r="C225" i="1"/>
  <c r="C270" i="1"/>
  <c r="C302" i="1"/>
  <c r="E93" i="1"/>
  <c r="E165" i="1"/>
  <c r="D93" i="1"/>
  <c r="D324" i="1"/>
  <c r="D293" i="1" s="1"/>
  <c r="D422" i="1" s="1"/>
  <c r="E63" i="1"/>
  <c r="E78" i="1"/>
  <c r="E115" i="1"/>
  <c r="E270" i="1"/>
  <c r="E302" i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E293" i="1" s="1"/>
  <c r="E422" i="1" s="1"/>
  <c r="D270" i="1"/>
  <c r="D240" i="1"/>
  <c r="E240" i="1"/>
  <c r="E225" i="1"/>
  <c r="D225" i="1"/>
  <c r="C441" i="1"/>
  <c r="D115" i="1"/>
  <c r="D441" i="1"/>
  <c r="E418" i="1"/>
  <c r="E419" i="1" s="1"/>
  <c r="E48" i="1"/>
  <c r="D48" i="1"/>
  <c r="C48" i="1"/>
  <c r="E441" i="1"/>
  <c r="E445" i="1"/>
  <c r="C418" i="1"/>
  <c r="C419" i="1" s="1"/>
  <c r="D418" i="1"/>
  <c r="D419" i="1" s="1"/>
  <c r="E403" i="1"/>
  <c r="E402" i="1" s="1"/>
  <c r="E424" i="1" s="1"/>
  <c r="D3" i="1" l="1"/>
  <c r="D421" i="1" s="1"/>
  <c r="D2" i="3" s="1"/>
  <c r="C293" i="1"/>
  <c r="C422" i="1" s="1"/>
  <c r="C3" i="3" s="1"/>
  <c r="C3" i="1"/>
  <c r="C421" i="1" s="1"/>
  <c r="C2" i="3" s="1"/>
  <c r="N816" i="2"/>
  <c r="C456" i="1"/>
  <c r="D456" i="1"/>
  <c r="D3" i="3"/>
  <c r="E3" i="1"/>
  <c r="E421" i="1" s="1"/>
  <c r="E425" i="1" s="1"/>
  <c r="E426" i="1" s="1"/>
  <c r="C4" i="3" l="1"/>
  <c r="D4" i="3"/>
  <c r="D425" i="1"/>
  <c r="D426" i="1" s="1"/>
  <c r="C425" i="1"/>
  <c r="C426" i="1" s="1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FIN01</author>
    <author>Melita Kralik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<sst xmlns="http://schemas.openxmlformats.org/spreadsheetml/2006/main" count="1645" uniqueCount="306">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</sst>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 xr:uid="{00000000-0005-0000-0000-000000000000}"/>
    <cellStyle name="Normal 2" xfId="5" xr:uid="{00000000-0005-0000-0000-000001000000}"/>
    <cellStyle name="Normalno" xfId="0" builtinId="0"/>
    <cellStyle name="Obično_01_ZAGREBAČKA ŽUPANIJA" xfId="4" xr:uid="{00000000-0005-0000-0000-000003000000}"/>
    <cellStyle name="Zarez" xfId="1" builtinId="3"/>
    <cellStyle name="Zarez 2" xfId="3" xr:uid="{00000000-0005-0000-0000-000005000000}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21"/>
  <sheetViews>
    <sheetView workbookViewId="0">
      <pane xSplit="1" ySplit="2" topLeftCell="B432" activePane="bottomRight" state="frozen"/>
      <selection activeCell="AA2" sqref="AA2"/>
      <selection pane="topRight" activeCell="AA2" sqref="AA2"/>
      <selection pane="bottomLeft" activeCell="AA2" sqref="AA2"/>
      <selection pane="bottomRight" activeCell="D261" sqref="D261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5" width="15.44140625" style="152" customWidth="1"/>
    <col min="6" max="16384" width="9.109375" style="91"/>
  </cols>
  <sheetData>
    <row r="1" spans="1:5" ht="14.25" customHeight="1" x14ac:dyDescent="0.3">
      <c r="A1" s="220"/>
      <c r="B1" s="220"/>
      <c r="C1" s="220"/>
      <c r="D1" s="220"/>
      <c r="E1" s="220"/>
    </row>
    <row r="2" spans="1:5" s="157" customFormat="1" ht="26.4" x14ac:dyDescent="0.3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3">
      <c r="A3" s="136">
        <v>6</v>
      </c>
      <c r="B3" s="154" t="s">
        <v>236</v>
      </c>
      <c r="C3" s="138">
        <f t="shared" ref="C3:E3" si="0">SUM(C4,C19,C48,C63,C78,C93,C115,C165,C201,C209,C217,C225,C240,C255,C270,C285)</f>
        <v>16798360</v>
      </c>
      <c r="D3" s="138">
        <f t="shared" si="0"/>
        <v>1679643</v>
      </c>
      <c r="E3" s="138">
        <f t="shared" si="0"/>
        <v>18478003</v>
      </c>
    </row>
    <row r="4" spans="1:5" s="124" customFormat="1" x14ac:dyDescent="0.3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3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3">
      <c r="A6" s="97"/>
      <c r="B6" s="123">
        <v>3210</v>
      </c>
      <c r="C6" s="160"/>
      <c r="D6" s="160"/>
      <c r="E6" s="160"/>
    </row>
    <row r="7" spans="1:5" s="124" customFormat="1" x14ac:dyDescent="0.3">
      <c r="A7" s="97"/>
      <c r="B7" s="123">
        <v>4910</v>
      </c>
      <c r="C7" s="160"/>
      <c r="D7" s="160"/>
      <c r="E7" s="160"/>
    </row>
    <row r="8" spans="1:5" s="124" customFormat="1" x14ac:dyDescent="0.3">
      <c r="A8" s="97"/>
      <c r="B8" s="123">
        <v>5410</v>
      </c>
      <c r="C8" s="160"/>
      <c r="D8" s="160"/>
      <c r="E8" s="160"/>
    </row>
    <row r="9" spans="1:5" s="124" customFormat="1" x14ac:dyDescent="0.3">
      <c r="A9" s="97"/>
      <c r="B9" s="123">
        <v>6210</v>
      </c>
      <c r="C9" s="160"/>
      <c r="D9" s="160"/>
      <c r="E9" s="160"/>
    </row>
    <row r="10" spans="1:5" s="124" customFormat="1" x14ac:dyDescent="0.3">
      <c r="A10" s="97"/>
      <c r="B10" s="123">
        <v>7210</v>
      </c>
      <c r="C10" s="160"/>
      <c r="D10" s="160"/>
      <c r="E10" s="160"/>
    </row>
    <row r="11" spans="1:5" s="124" customFormat="1" x14ac:dyDescent="0.3">
      <c r="A11" s="97"/>
      <c r="B11" s="123">
        <v>8210</v>
      </c>
      <c r="C11" s="160"/>
      <c r="D11" s="160"/>
      <c r="E11" s="160"/>
    </row>
    <row r="12" spans="1:5" s="124" customFormat="1" x14ac:dyDescent="0.3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3">
      <c r="A13" s="97"/>
      <c r="B13" s="123">
        <v>3210</v>
      </c>
      <c r="C13" s="160"/>
      <c r="D13" s="160"/>
      <c r="E13" s="160"/>
    </row>
    <row r="14" spans="1:5" s="124" customFormat="1" x14ac:dyDescent="0.3">
      <c r="A14" s="97"/>
      <c r="B14" s="123">
        <v>4910</v>
      </c>
      <c r="C14" s="160"/>
      <c r="D14" s="160"/>
      <c r="E14" s="160"/>
    </row>
    <row r="15" spans="1:5" s="124" customFormat="1" x14ac:dyDescent="0.3">
      <c r="A15" s="97"/>
      <c r="B15" s="123">
        <v>5410</v>
      </c>
      <c r="C15" s="160"/>
      <c r="D15" s="160"/>
      <c r="E15" s="160"/>
    </row>
    <row r="16" spans="1:5" s="124" customFormat="1" x14ac:dyDescent="0.3">
      <c r="A16" s="97"/>
      <c r="B16" s="123">
        <v>6210</v>
      </c>
      <c r="C16" s="160"/>
      <c r="D16" s="160"/>
      <c r="E16" s="160"/>
    </row>
    <row r="17" spans="1:5" s="124" customFormat="1" x14ac:dyDescent="0.3">
      <c r="A17" s="97"/>
      <c r="B17" s="123">
        <v>7210</v>
      </c>
      <c r="C17" s="160"/>
      <c r="D17" s="160"/>
      <c r="E17" s="160"/>
    </row>
    <row r="18" spans="1:5" s="124" customFormat="1" x14ac:dyDescent="0.3">
      <c r="A18" s="97"/>
      <c r="B18" s="123">
        <v>8210</v>
      </c>
      <c r="C18" s="160"/>
      <c r="D18" s="160"/>
      <c r="E18" s="160"/>
    </row>
    <row r="19" spans="1:5" s="124" customFormat="1" x14ac:dyDescent="0.3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3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3">
      <c r="A21" s="97"/>
      <c r="B21" s="123">
        <v>3210</v>
      </c>
      <c r="C21" s="160"/>
      <c r="D21" s="160"/>
      <c r="E21" s="160"/>
    </row>
    <row r="22" spans="1:5" s="124" customFormat="1" x14ac:dyDescent="0.3">
      <c r="A22" s="97"/>
      <c r="B22" s="123">
        <v>4910</v>
      </c>
      <c r="C22" s="160"/>
      <c r="D22" s="160"/>
      <c r="E22" s="160"/>
    </row>
    <row r="23" spans="1:5" s="124" customFormat="1" x14ac:dyDescent="0.3">
      <c r="A23" s="97"/>
      <c r="B23" s="123">
        <v>5410</v>
      </c>
      <c r="C23" s="160"/>
      <c r="D23" s="160"/>
      <c r="E23" s="160"/>
    </row>
    <row r="24" spans="1:5" s="124" customFormat="1" x14ac:dyDescent="0.3">
      <c r="A24" s="97"/>
      <c r="B24" s="123">
        <v>6210</v>
      </c>
      <c r="C24" s="160"/>
      <c r="D24" s="160"/>
      <c r="E24" s="160"/>
    </row>
    <row r="25" spans="1:5" s="124" customFormat="1" x14ac:dyDescent="0.3">
      <c r="A25" s="97"/>
      <c r="B25" s="123">
        <v>7210</v>
      </c>
      <c r="C25" s="160"/>
      <c r="D25" s="160"/>
      <c r="E25" s="160"/>
    </row>
    <row r="26" spans="1:5" s="124" customFormat="1" x14ac:dyDescent="0.3">
      <c r="A26" s="97"/>
      <c r="B26" s="123">
        <v>8210</v>
      </c>
      <c r="C26" s="160"/>
      <c r="D26" s="160"/>
      <c r="E26" s="160"/>
    </row>
    <row r="27" spans="1:5" s="124" customFormat="1" x14ac:dyDescent="0.3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3">
      <c r="A28" s="207"/>
      <c r="B28" s="123">
        <v>3210</v>
      </c>
      <c r="C28" s="160"/>
      <c r="D28" s="160"/>
      <c r="E28" s="160"/>
    </row>
    <row r="29" spans="1:5" s="124" customFormat="1" x14ac:dyDescent="0.3">
      <c r="A29" s="207"/>
      <c r="B29" s="123">
        <v>4910</v>
      </c>
      <c r="C29" s="160"/>
      <c r="D29" s="160"/>
      <c r="E29" s="160"/>
    </row>
    <row r="30" spans="1:5" s="124" customFormat="1" x14ac:dyDescent="0.3">
      <c r="A30" s="207"/>
      <c r="B30" s="123">
        <v>5410</v>
      </c>
      <c r="C30" s="160"/>
      <c r="D30" s="160"/>
      <c r="E30" s="160"/>
    </row>
    <row r="31" spans="1:5" s="124" customFormat="1" x14ac:dyDescent="0.3">
      <c r="A31" s="207"/>
      <c r="B31" s="123">
        <v>6210</v>
      </c>
      <c r="C31" s="160"/>
      <c r="D31" s="160"/>
      <c r="E31" s="160"/>
    </row>
    <row r="32" spans="1:5" s="124" customFormat="1" x14ac:dyDescent="0.3">
      <c r="A32" s="207"/>
      <c r="B32" s="123">
        <v>7210</v>
      </c>
      <c r="C32" s="160"/>
      <c r="D32" s="160"/>
      <c r="E32" s="160"/>
    </row>
    <row r="33" spans="1:5" s="124" customFormat="1" x14ac:dyDescent="0.3">
      <c r="A33" s="207"/>
      <c r="B33" s="123">
        <v>8210</v>
      </c>
      <c r="C33" s="160"/>
      <c r="D33" s="160"/>
      <c r="E33" s="160"/>
    </row>
    <row r="34" spans="1:5" s="124" customFormat="1" x14ac:dyDescent="0.3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3">
      <c r="A35" s="97"/>
      <c r="B35" s="123">
        <v>3210</v>
      </c>
      <c r="C35" s="160"/>
      <c r="D35" s="160"/>
      <c r="E35" s="160"/>
    </row>
    <row r="36" spans="1:5" s="124" customFormat="1" x14ac:dyDescent="0.3">
      <c r="A36" s="97"/>
      <c r="B36" s="123">
        <v>4910</v>
      </c>
      <c r="C36" s="160"/>
      <c r="D36" s="160"/>
      <c r="E36" s="160"/>
    </row>
    <row r="37" spans="1:5" s="124" customFormat="1" x14ac:dyDescent="0.3">
      <c r="A37" s="97"/>
      <c r="B37" s="123">
        <v>5410</v>
      </c>
      <c r="C37" s="160"/>
      <c r="D37" s="160"/>
      <c r="E37" s="160"/>
    </row>
    <row r="38" spans="1:5" s="124" customFormat="1" x14ac:dyDescent="0.3">
      <c r="A38" s="97"/>
      <c r="B38" s="123">
        <v>6210</v>
      </c>
      <c r="C38" s="160"/>
      <c r="D38" s="160"/>
      <c r="E38" s="160"/>
    </row>
    <row r="39" spans="1:5" s="124" customFormat="1" x14ac:dyDescent="0.3">
      <c r="A39" s="97"/>
      <c r="B39" s="123">
        <v>7210</v>
      </c>
      <c r="C39" s="160"/>
      <c r="D39" s="160"/>
      <c r="E39" s="160"/>
    </row>
    <row r="40" spans="1:5" s="124" customFormat="1" x14ac:dyDescent="0.3">
      <c r="A40" s="97"/>
      <c r="B40" s="123">
        <v>8210</v>
      </c>
      <c r="C40" s="160"/>
      <c r="D40" s="160"/>
      <c r="E40" s="160"/>
    </row>
    <row r="41" spans="1:5" s="124" customFormat="1" x14ac:dyDescent="0.3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3">
      <c r="A42" s="97"/>
      <c r="B42" s="123">
        <v>3210</v>
      </c>
      <c r="C42" s="160"/>
      <c r="D42" s="160"/>
      <c r="E42" s="160"/>
    </row>
    <row r="43" spans="1:5" s="124" customFormat="1" x14ac:dyDescent="0.3">
      <c r="A43" s="97"/>
      <c r="B43" s="123">
        <v>4910</v>
      </c>
      <c r="C43" s="160"/>
      <c r="D43" s="160"/>
      <c r="E43" s="160"/>
    </row>
    <row r="44" spans="1:5" s="124" customFormat="1" x14ac:dyDescent="0.3">
      <c r="A44" s="97"/>
      <c r="B44" s="123">
        <v>5410</v>
      </c>
      <c r="C44" s="160"/>
      <c r="D44" s="160"/>
      <c r="E44" s="160"/>
    </row>
    <row r="45" spans="1:5" s="124" customFormat="1" x14ac:dyDescent="0.3">
      <c r="A45" s="97"/>
      <c r="B45" s="123">
        <v>6210</v>
      </c>
      <c r="C45" s="160"/>
      <c r="D45" s="160"/>
      <c r="E45" s="160"/>
    </row>
    <row r="46" spans="1:5" s="124" customFormat="1" x14ac:dyDescent="0.3">
      <c r="A46" s="97"/>
      <c r="B46" s="123">
        <v>7210</v>
      </c>
      <c r="C46" s="160"/>
      <c r="D46" s="160"/>
      <c r="E46" s="160"/>
    </row>
    <row r="47" spans="1:5" s="124" customFormat="1" x14ac:dyDescent="0.3">
      <c r="A47" s="97"/>
      <c r="B47" s="123">
        <v>8210</v>
      </c>
      <c r="C47" s="160"/>
      <c r="D47" s="160"/>
      <c r="E47" s="160"/>
    </row>
    <row r="48" spans="1:5" s="124" customFormat="1" x14ac:dyDescent="0.3">
      <c r="A48" s="139">
        <v>634</v>
      </c>
      <c r="B48" s="155" t="s">
        <v>239</v>
      </c>
      <c r="C48" s="156">
        <f>SUM(C49,C56)</f>
        <v>6800</v>
      </c>
      <c r="D48" s="156">
        <f>SUM(D49,D56)</f>
        <v>-6800</v>
      </c>
      <c r="E48" s="156">
        <f>SUM(E49,E56)</f>
        <v>0</v>
      </c>
    </row>
    <row r="49" spans="1:5" s="124" customFormat="1" x14ac:dyDescent="0.3">
      <c r="A49" s="140">
        <v>6341</v>
      </c>
      <c r="B49" s="98" t="s">
        <v>3</v>
      </c>
      <c r="C49" s="99">
        <f t="shared" ref="C49" si="13">SUM(C50:C55)</f>
        <v>6800</v>
      </c>
      <c r="D49" s="99">
        <f t="shared" ref="D49:E49" si="14">SUM(D50:D55)</f>
        <v>-6800</v>
      </c>
      <c r="E49" s="99">
        <f t="shared" si="14"/>
        <v>0</v>
      </c>
    </row>
    <row r="50" spans="1:5" s="124" customFormat="1" x14ac:dyDescent="0.3">
      <c r="A50" s="97"/>
      <c r="B50" s="123">
        <v>3210</v>
      </c>
      <c r="C50" s="160"/>
      <c r="D50" s="160"/>
      <c r="E50" s="160"/>
    </row>
    <row r="51" spans="1:5" s="124" customFormat="1" x14ac:dyDescent="0.3">
      <c r="A51" s="97"/>
      <c r="B51" s="123">
        <v>4910</v>
      </c>
      <c r="C51" s="160">
        <v>6800</v>
      </c>
      <c r="D51" s="160">
        <v>-6800</v>
      </c>
      <c r="E51" s="160">
        <v>0</v>
      </c>
    </row>
    <row r="52" spans="1:5" s="124" customFormat="1" x14ac:dyDescent="0.3">
      <c r="A52" s="97"/>
      <c r="B52" s="123">
        <v>5410</v>
      </c>
      <c r="C52" s="160"/>
      <c r="D52" s="160"/>
      <c r="E52" s="160"/>
    </row>
    <row r="53" spans="1:5" s="124" customFormat="1" x14ac:dyDescent="0.3">
      <c r="A53" s="97"/>
      <c r="B53" s="123">
        <v>6210</v>
      </c>
      <c r="C53" s="160"/>
      <c r="D53" s="160"/>
      <c r="E53" s="160"/>
    </row>
    <row r="54" spans="1:5" s="124" customFormat="1" x14ac:dyDescent="0.3">
      <c r="A54" s="97"/>
      <c r="B54" s="123">
        <v>7210</v>
      </c>
      <c r="C54" s="160"/>
      <c r="D54" s="160"/>
      <c r="E54" s="160"/>
    </row>
    <row r="55" spans="1:5" s="124" customFormat="1" x14ac:dyDescent="0.3">
      <c r="A55" s="97"/>
      <c r="B55" s="123">
        <v>8210</v>
      </c>
      <c r="C55" s="160"/>
      <c r="D55" s="160"/>
      <c r="E55" s="160"/>
    </row>
    <row r="56" spans="1:5" s="124" customFormat="1" x14ac:dyDescent="0.3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3">
      <c r="A57" s="97"/>
      <c r="B57" s="123">
        <v>3210</v>
      </c>
      <c r="C57" s="160"/>
      <c r="D57" s="160"/>
      <c r="E57" s="160"/>
    </row>
    <row r="58" spans="1:5" s="124" customFormat="1" x14ac:dyDescent="0.3">
      <c r="A58" s="97"/>
      <c r="B58" s="123">
        <v>4910</v>
      </c>
      <c r="C58" s="160"/>
      <c r="D58" s="160"/>
      <c r="E58" s="160"/>
    </row>
    <row r="59" spans="1:5" s="124" customFormat="1" x14ac:dyDescent="0.3">
      <c r="A59" s="97"/>
      <c r="B59" s="123">
        <v>5410</v>
      </c>
      <c r="C59" s="160"/>
      <c r="D59" s="160"/>
      <c r="E59" s="160"/>
    </row>
    <row r="60" spans="1:5" s="124" customFormat="1" x14ac:dyDescent="0.3">
      <c r="A60" s="97"/>
      <c r="B60" s="123">
        <v>6210</v>
      </c>
      <c r="C60" s="160"/>
      <c r="D60" s="160"/>
      <c r="E60" s="160"/>
    </row>
    <row r="61" spans="1:5" s="124" customFormat="1" x14ac:dyDescent="0.3">
      <c r="A61" s="97"/>
      <c r="B61" s="123">
        <v>7210</v>
      </c>
      <c r="C61" s="160"/>
      <c r="D61" s="160"/>
      <c r="E61" s="160"/>
    </row>
    <row r="62" spans="1:5" s="124" customFormat="1" x14ac:dyDescent="0.3">
      <c r="A62" s="97"/>
      <c r="B62" s="123">
        <v>8210</v>
      </c>
      <c r="C62" s="160"/>
      <c r="D62" s="160"/>
      <c r="E62" s="160"/>
    </row>
    <row r="63" spans="1:5" s="124" customFormat="1" x14ac:dyDescent="0.3">
      <c r="A63" s="139">
        <v>636</v>
      </c>
      <c r="B63" s="155" t="s">
        <v>240</v>
      </c>
      <c r="C63" s="141">
        <f>SUM(C64,C71)</f>
        <v>14540700</v>
      </c>
      <c r="D63" s="141">
        <f>SUM(D64,D71)</f>
        <v>1015890</v>
      </c>
      <c r="E63" s="141">
        <f>SUM(E64,E71)</f>
        <v>15556590</v>
      </c>
    </row>
    <row r="64" spans="1:5" s="124" customFormat="1" x14ac:dyDescent="0.3">
      <c r="A64" s="140">
        <v>6361</v>
      </c>
      <c r="B64" s="98" t="s">
        <v>209</v>
      </c>
      <c r="C64" s="99">
        <f t="shared" ref="C64" si="17">SUM(C65:C70)</f>
        <v>14494200</v>
      </c>
      <c r="D64" s="99">
        <f t="shared" ref="D64:E64" si="18">SUM(D65:D70)</f>
        <v>1004390</v>
      </c>
      <c r="E64" s="99">
        <f t="shared" si="18"/>
        <v>15498590</v>
      </c>
    </row>
    <row r="65" spans="1:5" s="124" customFormat="1" x14ac:dyDescent="0.3">
      <c r="A65" s="97"/>
      <c r="B65" s="123">
        <v>3210</v>
      </c>
      <c r="C65" s="160">
        <v>13000</v>
      </c>
      <c r="D65" s="160"/>
      <c r="E65" s="160">
        <v>13000</v>
      </c>
    </row>
    <row r="66" spans="1:5" s="124" customFormat="1" x14ac:dyDescent="0.3">
      <c r="A66" s="97"/>
      <c r="B66" s="123">
        <v>4910</v>
      </c>
      <c r="C66" s="160"/>
      <c r="D66" s="160"/>
      <c r="E66" s="160"/>
    </row>
    <row r="67" spans="1:5" s="124" customFormat="1" x14ac:dyDescent="0.3">
      <c r="A67" s="97"/>
      <c r="B67" s="123">
        <v>5410</v>
      </c>
      <c r="C67" s="160">
        <v>14481200</v>
      </c>
      <c r="D67" s="160">
        <v>1004390</v>
      </c>
      <c r="E67" s="160">
        <v>15485590</v>
      </c>
    </row>
    <row r="68" spans="1:5" s="124" customFormat="1" x14ac:dyDescent="0.3">
      <c r="A68" s="97"/>
      <c r="B68" s="123">
        <v>6210</v>
      </c>
      <c r="C68" s="160"/>
      <c r="D68" s="160"/>
      <c r="E68" s="160"/>
    </row>
    <row r="69" spans="1:5" s="124" customFormat="1" x14ac:dyDescent="0.3">
      <c r="A69" s="97"/>
      <c r="B69" s="123">
        <v>7210</v>
      </c>
      <c r="C69" s="160"/>
      <c r="D69" s="160"/>
      <c r="E69" s="160"/>
    </row>
    <row r="70" spans="1:5" s="124" customFormat="1" x14ac:dyDescent="0.3">
      <c r="A70" s="97"/>
      <c r="B70" s="123">
        <v>8210</v>
      </c>
      <c r="C70" s="160"/>
      <c r="D70" s="160"/>
      <c r="E70" s="160"/>
    </row>
    <row r="71" spans="1:5" s="124" customFormat="1" x14ac:dyDescent="0.3">
      <c r="A71" s="140">
        <v>6362</v>
      </c>
      <c r="B71" s="98" t="s">
        <v>210</v>
      </c>
      <c r="C71" s="99">
        <f t="shared" ref="C71" si="19">SUM(C72:C77)</f>
        <v>46500</v>
      </c>
      <c r="D71" s="99">
        <f t="shared" ref="D71:E71" si="20">SUM(D72:D77)</f>
        <v>11500</v>
      </c>
      <c r="E71" s="99">
        <f t="shared" si="20"/>
        <v>58000</v>
      </c>
    </row>
    <row r="72" spans="1:5" s="124" customFormat="1" x14ac:dyDescent="0.3">
      <c r="A72" s="97"/>
      <c r="B72" s="123">
        <v>3210</v>
      </c>
      <c r="C72" s="160"/>
      <c r="D72" s="160"/>
      <c r="E72" s="160"/>
    </row>
    <row r="73" spans="1:5" s="124" customFormat="1" x14ac:dyDescent="0.3">
      <c r="A73" s="97"/>
      <c r="B73" s="123">
        <v>4910</v>
      </c>
      <c r="C73" s="160"/>
      <c r="D73" s="160"/>
      <c r="E73" s="160"/>
    </row>
    <row r="74" spans="1:5" s="124" customFormat="1" x14ac:dyDescent="0.3">
      <c r="A74" s="97"/>
      <c r="B74" s="123">
        <v>5410</v>
      </c>
      <c r="C74" s="160">
        <v>46500</v>
      </c>
      <c r="D74" s="160">
        <v>11500</v>
      </c>
      <c r="E74" s="160">
        <v>58000</v>
      </c>
    </row>
    <row r="75" spans="1:5" s="124" customFormat="1" x14ac:dyDescent="0.3">
      <c r="A75" s="97"/>
      <c r="B75" s="123">
        <v>6210</v>
      </c>
      <c r="C75" s="160"/>
      <c r="D75" s="160"/>
      <c r="E75" s="160"/>
    </row>
    <row r="76" spans="1:5" s="124" customFormat="1" x14ac:dyDescent="0.3">
      <c r="A76" s="97"/>
      <c r="B76" s="123">
        <v>7210</v>
      </c>
      <c r="C76" s="160"/>
      <c r="D76" s="160"/>
      <c r="E76" s="160"/>
    </row>
    <row r="77" spans="1:5" s="124" customFormat="1" x14ac:dyDescent="0.3">
      <c r="A77" s="97"/>
      <c r="B77" s="123">
        <v>8210</v>
      </c>
      <c r="C77" s="160"/>
      <c r="D77" s="160"/>
      <c r="E77" s="160"/>
    </row>
    <row r="78" spans="1:5" s="124" customFormat="1" x14ac:dyDescent="0.3">
      <c r="A78" s="139">
        <v>638</v>
      </c>
      <c r="B78" s="155" t="s">
        <v>241</v>
      </c>
      <c r="C78" s="141">
        <f>SUM(C79,C86)</f>
        <v>0</v>
      </c>
      <c r="D78" s="141">
        <f>SUM(D79,D86)</f>
        <v>1126800</v>
      </c>
      <c r="E78" s="141">
        <f>SUM(E79,E86)</f>
        <v>1126800</v>
      </c>
    </row>
    <row r="79" spans="1:5" s="124" customFormat="1" x14ac:dyDescent="0.3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1126800</v>
      </c>
      <c r="E79" s="99">
        <f t="shared" si="22"/>
        <v>1126800</v>
      </c>
    </row>
    <row r="80" spans="1:5" s="124" customFormat="1" x14ac:dyDescent="0.3">
      <c r="A80" s="97"/>
      <c r="B80" s="123">
        <v>3210</v>
      </c>
      <c r="C80" s="160"/>
      <c r="D80" s="160"/>
      <c r="E80" s="160"/>
    </row>
    <row r="81" spans="1:5" s="124" customFormat="1" x14ac:dyDescent="0.3">
      <c r="A81" s="97"/>
      <c r="B81" s="123">
        <v>4910</v>
      </c>
      <c r="C81" s="160"/>
      <c r="D81" s="160">
        <v>6000</v>
      </c>
      <c r="E81" s="160">
        <v>6000</v>
      </c>
    </row>
    <row r="82" spans="1:5" s="124" customFormat="1" x14ac:dyDescent="0.3">
      <c r="A82" s="97"/>
      <c r="B82" s="123">
        <v>5410</v>
      </c>
      <c r="C82" s="160"/>
      <c r="D82" s="160">
        <v>1120800</v>
      </c>
      <c r="E82" s="160">
        <v>1120800</v>
      </c>
    </row>
    <row r="83" spans="1:5" s="124" customFormat="1" x14ac:dyDescent="0.3">
      <c r="A83" s="97"/>
      <c r="B83" s="123">
        <v>6210</v>
      </c>
      <c r="C83" s="160"/>
      <c r="D83" s="160"/>
      <c r="E83" s="160"/>
    </row>
    <row r="84" spans="1:5" s="124" customFormat="1" x14ac:dyDescent="0.3">
      <c r="A84" s="97"/>
      <c r="B84" s="123">
        <v>7210</v>
      </c>
      <c r="C84" s="160"/>
      <c r="D84" s="160"/>
      <c r="E84" s="160"/>
    </row>
    <row r="85" spans="1:5" s="124" customFormat="1" x14ac:dyDescent="0.3">
      <c r="A85" s="97"/>
      <c r="B85" s="123">
        <v>8210</v>
      </c>
      <c r="C85" s="160"/>
      <c r="D85" s="160"/>
      <c r="E85" s="160"/>
    </row>
    <row r="86" spans="1:5" s="124" customFormat="1" x14ac:dyDescent="0.3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3">
      <c r="A87" s="97"/>
      <c r="B87" s="123">
        <v>3210</v>
      </c>
      <c r="C87" s="160"/>
      <c r="D87" s="160"/>
      <c r="E87" s="160"/>
    </row>
    <row r="88" spans="1:5" s="124" customFormat="1" x14ac:dyDescent="0.3">
      <c r="A88" s="97"/>
      <c r="B88" s="123">
        <v>4910</v>
      </c>
      <c r="C88" s="160"/>
      <c r="D88" s="160"/>
      <c r="E88" s="160"/>
    </row>
    <row r="89" spans="1:5" s="124" customFormat="1" x14ac:dyDescent="0.3">
      <c r="A89" s="97"/>
      <c r="B89" s="123">
        <v>5410</v>
      </c>
      <c r="C89" s="160"/>
      <c r="D89" s="160"/>
      <c r="E89" s="160"/>
    </row>
    <row r="90" spans="1:5" s="124" customFormat="1" x14ac:dyDescent="0.3">
      <c r="A90" s="97"/>
      <c r="B90" s="123">
        <v>6210</v>
      </c>
      <c r="C90" s="160"/>
      <c r="D90" s="160"/>
      <c r="E90" s="160"/>
    </row>
    <row r="91" spans="1:5" s="124" customFormat="1" x14ac:dyDescent="0.3">
      <c r="A91" s="97"/>
      <c r="B91" s="123">
        <v>7210</v>
      </c>
      <c r="C91" s="160"/>
      <c r="D91" s="160"/>
      <c r="E91" s="160"/>
    </row>
    <row r="92" spans="1:5" s="124" customFormat="1" x14ac:dyDescent="0.3">
      <c r="A92" s="97"/>
      <c r="B92" s="123">
        <v>8210</v>
      </c>
      <c r="C92" s="160"/>
      <c r="D92" s="160"/>
      <c r="E92" s="160"/>
    </row>
    <row r="93" spans="1:5" s="124" customFormat="1" x14ac:dyDescent="0.3">
      <c r="A93" s="139">
        <v>639</v>
      </c>
      <c r="B93" s="155" t="s">
        <v>4</v>
      </c>
      <c r="C93" s="141">
        <f>SUM(C94,C101,C108)</f>
        <v>400000</v>
      </c>
      <c r="D93" s="141">
        <f>SUM(D94,D101,D108)</f>
        <v>-371500</v>
      </c>
      <c r="E93" s="141">
        <f>SUM(E94,E101,E108)</f>
        <v>28500</v>
      </c>
    </row>
    <row r="94" spans="1:5" s="124" customFormat="1" x14ac:dyDescent="0.3">
      <c r="A94" s="140">
        <v>6391</v>
      </c>
      <c r="B94" s="98" t="s">
        <v>126</v>
      </c>
      <c r="C94" s="99">
        <f t="shared" ref="C94" si="25">SUM(C95:C100)</f>
        <v>400000</v>
      </c>
      <c r="D94" s="99">
        <f t="shared" ref="D94:E94" si="26">SUM(D95:D100)</f>
        <v>-371500</v>
      </c>
      <c r="E94" s="99">
        <f t="shared" si="26"/>
        <v>28500</v>
      </c>
    </row>
    <row r="95" spans="1:5" s="124" customFormat="1" x14ac:dyDescent="0.3">
      <c r="A95" s="97"/>
      <c r="B95" s="123">
        <v>3210</v>
      </c>
      <c r="C95" s="160"/>
      <c r="D95" s="160"/>
      <c r="E95" s="160"/>
    </row>
    <row r="96" spans="1:5" s="124" customFormat="1" x14ac:dyDescent="0.3">
      <c r="A96" s="97"/>
      <c r="B96" s="123">
        <v>4910</v>
      </c>
      <c r="C96" s="160"/>
      <c r="D96" s="160"/>
      <c r="E96" s="160"/>
    </row>
    <row r="97" spans="1:5" s="124" customFormat="1" x14ac:dyDescent="0.3">
      <c r="A97" s="97"/>
      <c r="B97" s="123">
        <v>5410</v>
      </c>
      <c r="C97" s="160">
        <v>400000</v>
      </c>
      <c r="D97" s="160">
        <v>-371500</v>
      </c>
      <c r="E97" s="160">
        <v>28500</v>
      </c>
    </row>
    <row r="98" spans="1:5" s="124" customFormat="1" x14ac:dyDescent="0.3">
      <c r="A98" s="97"/>
      <c r="B98" s="123">
        <v>6210</v>
      </c>
      <c r="C98" s="160"/>
      <c r="D98" s="160"/>
      <c r="E98" s="160"/>
    </row>
    <row r="99" spans="1:5" s="124" customFormat="1" x14ac:dyDescent="0.3">
      <c r="A99" s="97"/>
      <c r="B99" s="123">
        <v>7210</v>
      </c>
      <c r="C99" s="160"/>
      <c r="D99" s="160"/>
      <c r="E99" s="160"/>
    </row>
    <row r="100" spans="1:5" s="124" customFormat="1" x14ac:dyDescent="0.3">
      <c r="A100" s="97"/>
      <c r="B100" s="123">
        <v>8210</v>
      </c>
      <c r="C100" s="160"/>
      <c r="D100" s="160"/>
      <c r="E100" s="160"/>
    </row>
    <row r="101" spans="1:5" s="124" customFormat="1" ht="26.4" x14ac:dyDescent="0.3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3">
      <c r="A102" s="97"/>
      <c r="B102" s="123">
        <v>3210</v>
      </c>
      <c r="C102" s="160"/>
      <c r="D102" s="160"/>
      <c r="E102" s="160"/>
    </row>
    <row r="103" spans="1:5" s="124" customFormat="1" x14ac:dyDescent="0.3">
      <c r="A103" s="97"/>
      <c r="B103" s="123">
        <v>4910</v>
      </c>
      <c r="C103" s="160"/>
      <c r="D103" s="160"/>
      <c r="E103" s="160"/>
    </row>
    <row r="104" spans="1:5" s="124" customFormat="1" x14ac:dyDescent="0.3">
      <c r="A104" s="97"/>
      <c r="B104" s="123">
        <v>5410</v>
      </c>
      <c r="C104" s="160"/>
      <c r="D104" s="160"/>
      <c r="E104" s="160"/>
    </row>
    <row r="105" spans="1:5" s="124" customFormat="1" x14ac:dyDescent="0.3">
      <c r="A105" s="97"/>
      <c r="B105" s="123">
        <v>6210</v>
      </c>
      <c r="C105" s="160"/>
      <c r="D105" s="160"/>
      <c r="E105" s="160"/>
    </row>
    <row r="106" spans="1:5" s="124" customFormat="1" x14ac:dyDescent="0.3">
      <c r="A106" s="97"/>
      <c r="B106" s="123">
        <v>7210</v>
      </c>
      <c r="C106" s="160"/>
      <c r="D106" s="160"/>
      <c r="E106" s="160"/>
    </row>
    <row r="107" spans="1:5" s="124" customFormat="1" x14ac:dyDescent="0.3">
      <c r="A107" s="97"/>
      <c r="B107" s="123">
        <v>8210</v>
      </c>
      <c r="C107" s="160"/>
      <c r="D107" s="160"/>
      <c r="E107" s="160"/>
    </row>
    <row r="108" spans="1:5" s="124" customFormat="1" ht="26.4" x14ac:dyDescent="0.3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3">
      <c r="A109" s="97"/>
      <c r="B109" s="123">
        <v>3210</v>
      </c>
      <c r="C109" s="160"/>
      <c r="D109" s="160"/>
      <c r="E109" s="160"/>
    </row>
    <row r="110" spans="1:5" s="124" customFormat="1" x14ac:dyDescent="0.3">
      <c r="A110" s="97"/>
      <c r="B110" s="123">
        <v>4910</v>
      </c>
      <c r="C110" s="160"/>
      <c r="D110" s="160"/>
      <c r="E110" s="160"/>
    </row>
    <row r="111" spans="1:5" s="124" customFormat="1" x14ac:dyDescent="0.3">
      <c r="A111" s="97"/>
      <c r="B111" s="123">
        <v>5410</v>
      </c>
      <c r="C111" s="160"/>
      <c r="D111" s="160"/>
      <c r="E111" s="160"/>
    </row>
    <row r="112" spans="1:5" s="124" customFormat="1" x14ac:dyDescent="0.3">
      <c r="A112" s="97"/>
      <c r="B112" s="123">
        <v>6210</v>
      </c>
      <c r="C112" s="160"/>
      <c r="D112" s="160"/>
      <c r="E112" s="160"/>
    </row>
    <row r="113" spans="1:5" s="124" customFormat="1" x14ac:dyDescent="0.3">
      <c r="A113" s="97"/>
      <c r="B113" s="123">
        <v>7210</v>
      </c>
      <c r="C113" s="160"/>
      <c r="D113" s="160"/>
      <c r="E113" s="160"/>
    </row>
    <row r="114" spans="1:5" s="124" customFormat="1" x14ac:dyDescent="0.3">
      <c r="A114" s="97"/>
      <c r="B114" s="123">
        <v>8210</v>
      </c>
      <c r="C114" s="160"/>
      <c r="D114" s="160"/>
      <c r="E114" s="160"/>
    </row>
    <row r="115" spans="1:5" s="124" customFormat="1" x14ac:dyDescent="0.3">
      <c r="A115" s="139">
        <v>641</v>
      </c>
      <c r="B115" s="155" t="s">
        <v>242</v>
      </c>
      <c r="C115" s="141">
        <f>SUM(C116,C123,C130,C137,C144,C151,C158)</f>
        <v>132</v>
      </c>
      <c r="D115" s="141">
        <f>SUM(D116,D123,D130,D137,D144,D151,D158)</f>
        <v>-115</v>
      </c>
      <c r="E115" s="141">
        <f>SUM(E116,E123,E130,E137,E144,E151,E158)</f>
        <v>17</v>
      </c>
    </row>
    <row r="116" spans="1:5" s="124" customFormat="1" x14ac:dyDescent="0.3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3">
      <c r="A117" s="97"/>
      <c r="B117" s="123">
        <v>3210</v>
      </c>
      <c r="C117" s="160"/>
      <c r="D117" s="160"/>
      <c r="E117" s="160"/>
    </row>
    <row r="118" spans="1:5" s="124" customFormat="1" x14ac:dyDescent="0.3">
      <c r="A118" s="97"/>
      <c r="B118" s="123">
        <v>4910</v>
      </c>
      <c r="C118" s="160"/>
      <c r="D118" s="160"/>
      <c r="E118" s="160"/>
    </row>
    <row r="119" spans="1:5" s="124" customFormat="1" x14ac:dyDescent="0.3">
      <c r="A119" s="97"/>
      <c r="B119" s="123">
        <v>5410</v>
      </c>
      <c r="C119" s="160"/>
      <c r="D119" s="160"/>
      <c r="E119" s="160"/>
    </row>
    <row r="120" spans="1:5" s="124" customFormat="1" x14ac:dyDescent="0.3">
      <c r="A120" s="97"/>
      <c r="B120" s="123">
        <v>6210</v>
      </c>
      <c r="C120" s="160"/>
      <c r="D120" s="160"/>
      <c r="E120" s="160"/>
    </row>
    <row r="121" spans="1:5" s="124" customFormat="1" x14ac:dyDescent="0.3">
      <c r="A121" s="97"/>
      <c r="B121" s="123">
        <v>7210</v>
      </c>
      <c r="C121" s="160"/>
      <c r="D121" s="160"/>
      <c r="E121" s="160"/>
    </row>
    <row r="122" spans="1:5" s="124" customFormat="1" x14ac:dyDescent="0.3">
      <c r="A122" s="97"/>
      <c r="B122" s="123">
        <v>8210</v>
      </c>
      <c r="C122" s="160"/>
      <c r="D122" s="160"/>
      <c r="E122" s="160"/>
    </row>
    <row r="123" spans="1:5" s="124" customFormat="1" x14ac:dyDescent="0.3">
      <c r="A123" s="140">
        <v>6413</v>
      </c>
      <c r="B123" s="98" t="s">
        <v>5</v>
      </c>
      <c r="C123" s="99">
        <f t="shared" ref="C123" si="33">SUM(C124:C129)</f>
        <v>132</v>
      </c>
      <c r="D123" s="99">
        <f t="shared" ref="D123:E123" si="34">SUM(D124:D129)</f>
        <v>-115</v>
      </c>
      <c r="E123" s="99">
        <f t="shared" si="34"/>
        <v>17</v>
      </c>
    </row>
    <row r="124" spans="1:5" s="124" customFormat="1" x14ac:dyDescent="0.3">
      <c r="A124" s="97"/>
      <c r="B124" s="123">
        <v>3210</v>
      </c>
      <c r="C124" s="160">
        <v>132</v>
      </c>
      <c r="D124" s="160">
        <v>-115</v>
      </c>
      <c r="E124" s="160">
        <v>17</v>
      </c>
    </row>
    <row r="125" spans="1:5" s="124" customFormat="1" x14ac:dyDescent="0.3">
      <c r="A125" s="97"/>
      <c r="B125" s="123">
        <v>4910</v>
      </c>
      <c r="C125" s="160"/>
      <c r="D125" s="160"/>
      <c r="E125" s="160"/>
    </row>
    <row r="126" spans="1:5" s="124" customFormat="1" x14ac:dyDescent="0.3">
      <c r="A126" s="97"/>
      <c r="B126" s="123">
        <v>5410</v>
      </c>
      <c r="C126" s="160"/>
      <c r="D126" s="160"/>
      <c r="E126" s="160"/>
    </row>
    <row r="127" spans="1:5" s="124" customFormat="1" x14ac:dyDescent="0.3">
      <c r="A127" s="97"/>
      <c r="B127" s="123">
        <v>6210</v>
      </c>
      <c r="C127" s="160"/>
      <c r="D127" s="160"/>
      <c r="E127" s="160"/>
    </row>
    <row r="128" spans="1:5" s="124" customFormat="1" x14ac:dyDescent="0.3">
      <c r="A128" s="97"/>
      <c r="B128" s="123">
        <v>7210</v>
      </c>
      <c r="C128" s="160"/>
      <c r="D128" s="160"/>
      <c r="E128" s="160"/>
    </row>
    <row r="129" spans="1:5" s="124" customFormat="1" x14ac:dyDescent="0.3">
      <c r="A129" s="97"/>
      <c r="B129" s="123">
        <v>8210</v>
      </c>
      <c r="C129" s="160"/>
      <c r="D129" s="160"/>
      <c r="E129" s="160"/>
    </row>
    <row r="130" spans="1:5" s="124" customFormat="1" x14ac:dyDescent="0.3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3">
      <c r="A131" s="97"/>
      <c r="B131" s="123">
        <v>3210</v>
      </c>
      <c r="C131" s="160"/>
      <c r="D131" s="160"/>
      <c r="E131" s="160"/>
    </row>
    <row r="132" spans="1:5" s="124" customFormat="1" x14ac:dyDescent="0.3">
      <c r="A132" s="97"/>
      <c r="B132" s="123">
        <v>4910</v>
      </c>
      <c r="C132" s="160"/>
      <c r="D132" s="160"/>
      <c r="E132" s="160"/>
    </row>
    <row r="133" spans="1:5" s="124" customFormat="1" x14ac:dyDescent="0.3">
      <c r="A133" s="97"/>
      <c r="B133" s="123">
        <v>5410</v>
      </c>
      <c r="C133" s="160"/>
      <c r="D133" s="160"/>
      <c r="E133" s="160"/>
    </row>
    <row r="134" spans="1:5" s="124" customFormat="1" x14ac:dyDescent="0.3">
      <c r="A134" s="97"/>
      <c r="B134" s="123">
        <v>6210</v>
      </c>
      <c r="C134" s="160"/>
      <c r="D134" s="160"/>
      <c r="E134" s="160"/>
    </row>
    <row r="135" spans="1:5" s="124" customFormat="1" x14ac:dyDescent="0.3">
      <c r="A135" s="97"/>
      <c r="B135" s="123">
        <v>7210</v>
      </c>
      <c r="C135" s="160"/>
      <c r="D135" s="160"/>
      <c r="E135" s="160"/>
    </row>
    <row r="136" spans="1:5" s="124" customFormat="1" x14ac:dyDescent="0.3">
      <c r="A136" s="97"/>
      <c r="B136" s="123">
        <v>8210</v>
      </c>
      <c r="C136" s="160"/>
      <c r="D136" s="160"/>
      <c r="E136" s="160"/>
    </row>
    <row r="137" spans="1:5" s="124" customFormat="1" x14ac:dyDescent="0.3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3">
      <c r="A138" s="97"/>
      <c r="B138" s="123">
        <v>3210</v>
      </c>
      <c r="C138" s="160"/>
      <c r="D138" s="160"/>
      <c r="E138" s="160"/>
    </row>
    <row r="139" spans="1:5" s="124" customFormat="1" x14ac:dyDescent="0.3">
      <c r="A139" s="97"/>
      <c r="B139" s="123">
        <v>4910</v>
      </c>
      <c r="C139" s="160"/>
      <c r="D139" s="160"/>
      <c r="E139" s="160"/>
    </row>
    <row r="140" spans="1:5" s="124" customFormat="1" x14ac:dyDescent="0.3">
      <c r="A140" s="97"/>
      <c r="B140" s="123">
        <v>5410</v>
      </c>
      <c r="C140" s="160"/>
      <c r="D140" s="160"/>
      <c r="E140" s="160"/>
    </row>
    <row r="141" spans="1:5" s="124" customFormat="1" x14ac:dyDescent="0.3">
      <c r="A141" s="97"/>
      <c r="B141" s="123">
        <v>6210</v>
      </c>
      <c r="C141" s="160"/>
      <c r="D141" s="160"/>
      <c r="E141" s="160"/>
    </row>
    <row r="142" spans="1:5" s="124" customFormat="1" x14ac:dyDescent="0.3">
      <c r="A142" s="97"/>
      <c r="B142" s="123">
        <v>7210</v>
      </c>
      <c r="C142" s="160"/>
      <c r="D142" s="160"/>
      <c r="E142" s="160"/>
    </row>
    <row r="143" spans="1:5" s="124" customFormat="1" x14ac:dyDescent="0.3">
      <c r="A143" s="97"/>
      <c r="B143" s="123">
        <v>8210</v>
      </c>
      <c r="C143" s="160"/>
      <c r="D143" s="160"/>
      <c r="E143" s="160"/>
    </row>
    <row r="144" spans="1:5" s="124" customFormat="1" x14ac:dyDescent="0.3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3">
      <c r="A145" s="97"/>
      <c r="B145" s="123">
        <v>3210</v>
      </c>
      <c r="C145" s="160"/>
      <c r="D145" s="160"/>
      <c r="E145" s="160"/>
    </row>
    <row r="146" spans="1:5" s="124" customFormat="1" x14ac:dyDescent="0.3">
      <c r="A146" s="97"/>
      <c r="B146" s="123">
        <v>4910</v>
      </c>
      <c r="C146" s="160"/>
      <c r="D146" s="160"/>
      <c r="E146" s="160"/>
    </row>
    <row r="147" spans="1:5" s="124" customFormat="1" x14ac:dyDescent="0.3">
      <c r="A147" s="97"/>
      <c r="B147" s="123">
        <v>5410</v>
      </c>
      <c r="C147" s="160"/>
      <c r="D147" s="160"/>
      <c r="E147" s="160"/>
    </row>
    <row r="148" spans="1:5" s="124" customFormat="1" x14ac:dyDescent="0.3">
      <c r="A148" s="97"/>
      <c r="B148" s="123">
        <v>6210</v>
      </c>
      <c r="C148" s="160"/>
      <c r="D148" s="160"/>
      <c r="E148" s="160"/>
    </row>
    <row r="149" spans="1:5" s="124" customFormat="1" x14ac:dyDescent="0.3">
      <c r="A149" s="97"/>
      <c r="B149" s="123">
        <v>7210</v>
      </c>
      <c r="C149" s="160"/>
      <c r="D149" s="160"/>
      <c r="E149" s="160"/>
    </row>
    <row r="150" spans="1:5" s="124" customFormat="1" x14ac:dyDescent="0.3">
      <c r="A150" s="97"/>
      <c r="B150" s="123">
        <v>8210</v>
      </c>
      <c r="C150" s="160"/>
      <c r="D150" s="160"/>
      <c r="E150" s="160"/>
    </row>
    <row r="151" spans="1:5" s="124" customFormat="1" ht="26.4" x14ac:dyDescent="0.3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3">
      <c r="A152" s="97"/>
      <c r="B152" s="123">
        <v>3210</v>
      </c>
      <c r="C152" s="160"/>
      <c r="D152" s="160"/>
      <c r="E152" s="160"/>
    </row>
    <row r="153" spans="1:5" s="124" customFormat="1" x14ac:dyDescent="0.3">
      <c r="A153" s="97"/>
      <c r="B153" s="123">
        <v>4910</v>
      </c>
      <c r="C153" s="160"/>
      <c r="D153" s="160"/>
      <c r="E153" s="160"/>
    </row>
    <row r="154" spans="1:5" s="124" customFormat="1" x14ac:dyDescent="0.3">
      <c r="A154" s="97"/>
      <c r="B154" s="123">
        <v>5410</v>
      </c>
      <c r="C154" s="160"/>
      <c r="D154" s="160"/>
      <c r="E154" s="160"/>
    </row>
    <row r="155" spans="1:5" s="124" customFormat="1" x14ac:dyDescent="0.3">
      <c r="A155" s="97"/>
      <c r="B155" s="123">
        <v>6210</v>
      </c>
      <c r="C155" s="160"/>
      <c r="D155" s="160"/>
      <c r="E155" s="160"/>
    </row>
    <row r="156" spans="1:5" s="124" customFormat="1" x14ac:dyDescent="0.3">
      <c r="A156" s="97"/>
      <c r="B156" s="123">
        <v>7210</v>
      </c>
      <c r="C156" s="160"/>
      <c r="D156" s="160"/>
      <c r="E156" s="160"/>
    </row>
    <row r="157" spans="1:5" s="124" customFormat="1" x14ac:dyDescent="0.3">
      <c r="A157" s="97"/>
      <c r="B157" s="123">
        <v>8210</v>
      </c>
      <c r="C157" s="160"/>
      <c r="D157" s="160"/>
      <c r="E157" s="160"/>
    </row>
    <row r="158" spans="1:5" s="124" customFormat="1" x14ac:dyDescent="0.3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3">
      <c r="A159" s="97"/>
      <c r="B159" s="123">
        <v>3210</v>
      </c>
      <c r="C159" s="160"/>
      <c r="D159" s="160"/>
      <c r="E159" s="160"/>
    </row>
    <row r="160" spans="1:5" s="124" customFormat="1" x14ac:dyDescent="0.3">
      <c r="A160" s="97"/>
      <c r="B160" s="123">
        <v>4910</v>
      </c>
      <c r="C160" s="160"/>
      <c r="D160" s="160"/>
      <c r="E160" s="160"/>
    </row>
    <row r="161" spans="1:5" s="124" customFormat="1" x14ac:dyDescent="0.3">
      <c r="A161" s="97"/>
      <c r="B161" s="123">
        <v>5410</v>
      </c>
      <c r="C161" s="160"/>
      <c r="D161" s="160"/>
      <c r="E161" s="160"/>
    </row>
    <row r="162" spans="1:5" s="124" customFormat="1" x14ac:dyDescent="0.3">
      <c r="A162" s="97"/>
      <c r="B162" s="123">
        <v>6210</v>
      </c>
      <c r="C162" s="160"/>
      <c r="D162" s="160"/>
      <c r="E162" s="160"/>
    </row>
    <row r="163" spans="1:5" s="124" customFormat="1" x14ac:dyDescent="0.3">
      <c r="A163" s="97"/>
      <c r="B163" s="123">
        <v>7210</v>
      </c>
      <c r="C163" s="160"/>
      <c r="D163" s="160"/>
      <c r="E163" s="160"/>
    </row>
    <row r="164" spans="1:5" s="124" customFormat="1" x14ac:dyDescent="0.3">
      <c r="A164" s="97"/>
      <c r="B164" s="123">
        <v>8210</v>
      </c>
      <c r="C164" s="160"/>
      <c r="D164" s="160"/>
      <c r="E164" s="160"/>
    </row>
    <row r="165" spans="1:5" s="124" customFormat="1" x14ac:dyDescent="0.3">
      <c r="A165" s="139">
        <v>642</v>
      </c>
      <c r="B165" s="155" t="s">
        <v>243</v>
      </c>
      <c r="C165" s="141">
        <f>SUM(C166,C173,C180,C187,C194)</f>
        <v>404</v>
      </c>
      <c r="D165" s="141">
        <f>SUM(D166,D173,D180,D187,D194)</f>
        <v>0</v>
      </c>
      <c r="E165" s="141">
        <f>SUM(E166,E173,E180,E187,E194)</f>
        <v>404</v>
      </c>
    </row>
    <row r="166" spans="1:5" s="124" customFormat="1" x14ac:dyDescent="0.3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3">
      <c r="A167" s="97"/>
      <c r="B167" s="123">
        <v>3210</v>
      </c>
      <c r="C167" s="160"/>
      <c r="D167" s="160"/>
      <c r="E167" s="160"/>
    </row>
    <row r="168" spans="1:5" s="124" customFormat="1" x14ac:dyDescent="0.3">
      <c r="A168" s="97"/>
      <c r="B168" s="123">
        <v>4910</v>
      </c>
      <c r="C168" s="160"/>
      <c r="D168" s="160"/>
      <c r="E168" s="160"/>
    </row>
    <row r="169" spans="1:5" s="124" customFormat="1" x14ac:dyDescent="0.3">
      <c r="A169" s="97"/>
      <c r="B169" s="123">
        <v>5410</v>
      </c>
      <c r="C169" s="160"/>
      <c r="D169" s="160"/>
      <c r="E169" s="160"/>
    </row>
    <row r="170" spans="1:5" s="124" customFormat="1" x14ac:dyDescent="0.3">
      <c r="A170" s="97"/>
      <c r="B170" s="123">
        <v>6210</v>
      </c>
      <c r="C170" s="160"/>
      <c r="D170" s="160"/>
      <c r="E170" s="160"/>
    </row>
    <row r="171" spans="1:5" s="124" customFormat="1" x14ac:dyDescent="0.3">
      <c r="A171" s="97"/>
      <c r="B171" s="123">
        <v>7210</v>
      </c>
      <c r="C171" s="160"/>
      <c r="D171" s="160"/>
      <c r="E171" s="160"/>
    </row>
    <row r="172" spans="1:5" s="124" customFormat="1" x14ac:dyDescent="0.3">
      <c r="A172" s="97"/>
      <c r="B172" s="123">
        <v>8210</v>
      </c>
      <c r="C172" s="160"/>
      <c r="D172" s="160"/>
      <c r="E172" s="160"/>
    </row>
    <row r="173" spans="1:5" s="124" customFormat="1" x14ac:dyDescent="0.3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3">
      <c r="A174" s="97"/>
      <c r="B174" s="123">
        <v>3210</v>
      </c>
      <c r="C174" s="160"/>
      <c r="D174" s="160"/>
      <c r="E174" s="160"/>
    </row>
    <row r="175" spans="1:5" s="124" customFormat="1" x14ac:dyDescent="0.3">
      <c r="A175" s="97"/>
      <c r="B175" s="123">
        <v>4910</v>
      </c>
      <c r="C175" s="160"/>
      <c r="D175" s="160"/>
      <c r="E175" s="160"/>
    </row>
    <row r="176" spans="1:5" s="124" customFormat="1" x14ac:dyDescent="0.3">
      <c r="A176" s="97"/>
      <c r="B176" s="123">
        <v>5410</v>
      </c>
      <c r="C176" s="160"/>
      <c r="D176" s="160"/>
      <c r="E176" s="160"/>
    </row>
    <row r="177" spans="1:5" s="124" customFormat="1" x14ac:dyDescent="0.3">
      <c r="A177" s="97"/>
      <c r="B177" s="123">
        <v>6210</v>
      </c>
      <c r="C177" s="160"/>
      <c r="D177" s="160"/>
      <c r="E177" s="160"/>
    </row>
    <row r="178" spans="1:5" s="124" customFormat="1" x14ac:dyDescent="0.3">
      <c r="A178" s="97"/>
      <c r="B178" s="123">
        <v>7210</v>
      </c>
      <c r="C178" s="160"/>
      <c r="D178" s="160"/>
      <c r="E178" s="160"/>
    </row>
    <row r="179" spans="1:5" s="124" customFormat="1" x14ac:dyDescent="0.3">
      <c r="A179" s="97"/>
      <c r="B179" s="123">
        <v>8210</v>
      </c>
      <c r="C179" s="160"/>
      <c r="D179" s="160"/>
      <c r="E179" s="160"/>
    </row>
    <row r="180" spans="1:5" s="124" customFormat="1" x14ac:dyDescent="0.3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3">
      <c r="A181" s="97"/>
      <c r="B181" s="123">
        <v>3210</v>
      </c>
      <c r="C181" s="160"/>
      <c r="D181" s="160"/>
      <c r="E181" s="160"/>
    </row>
    <row r="182" spans="1:5" s="124" customFormat="1" x14ac:dyDescent="0.3">
      <c r="A182" s="97"/>
      <c r="B182" s="123">
        <v>4910</v>
      </c>
      <c r="C182" s="160"/>
      <c r="D182" s="160"/>
      <c r="E182" s="160"/>
    </row>
    <row r="183" spans="1:5" s="124" customFormat="1" x14ac:dyDescent="0.3">
      <c r="A183" s="97"/>
      <c r="B183" s="123">
        <v>5410</v>
      </c>
      <c r="C183" s="160"/>
      <c r="D183" s="160"/>
      <c r="E183" s="160"/>
    </row>
    <row r="184" spans="1:5" s="124" customFormat="1" x14ac:dyDescent="0.3">
      <c r="A184" s="97"/>
      <c r="B184" s="123">
        <v>6210</v>
      </c>
      <c r="C184" s="160"/>
      <c r="D184" s="160"/>
      <c r="E184" s="160"/>
    </row>
    <row r="185" spans="1:5" s="124" customFormat="1" x14ac:dyDescent="0.3">
      <c r="A185" s="97"/>
      <c r="B185" s="123">
        <v>7210</v>
      </c>
      <c r="C185" s="160"/>
      <c r="D185" s="160"/>
      <c r="E185" s="160"/>
    </row>
    <row r="186" spans="1:5" s="124" customFormat="1" x14ac:dyDescent="0.3">
      <c r="A186" s="97"/>
      <c r="B186" s="123">
        <v>8210</v>
      </c>
      <c r="C186" s="160"/>
      <c r="D186" s="160"/>
      <c r="E186" s="160"/>
    </row>
    <row r="187" spans="1:5" s="124" customFormat="1" x14ac:dyDescent="0.3">
      <c r="A187" s="140">
        <v>6425</v>
      </c>
      <c r="B187" s="101" t="s">
        <v>12</v>
      </c>
      <c r="C187" s="99">
        <f t="shared" ref="C187" si="51">SUM(C188:C193)</f>
        <v>404</v>
      </c>
      <c r="D187" s="99">
        <f t="shared" ref="D187:E187" si="52">SUM(D188:D193)</f>
        <v>0</v>
      </c>
      <c r="E187" s="99">
        <f t="shared" si="52"/>
        <v>404</v>
      </c>
    </row>
    <row r="188" spans="1:5" s="124" customFormat="1" x14ac:dyDescent="0.3">
      <c r="A188" s="97"/>
      <c r="B188" s="123">
        <v>3210</v>
      </c>
      <c r="C188" s="160">
        <v>404</v>
      </c>
      <c r="D188" s="160"/>
      <c r="E188" s="160">
        <v>404</v>
      </c>
    </row>
    <row r="189" spans="1:5" s="124" customFormat="1" x14ac:dyDescent="0.3">
      <c r="A189" s="97"/>
      <c r="B189" s="123">
        <v>4910</v>
      </c>
      <c r="C189" s="160"/>
      <c r="D189" s="160"/>
      <c r="E189" s="160"/>
    </row>
    <row r="190" spans="1:5" s="124" customFormat="1" x14ac:dyDescent="0.3">
      <c r="A190" s="97"/>
      <c r="B190" s="123">
        <v>5410</v>
      </c>
      <c r="C190" s="160"/>
      <c r="D190" s="160"/>
      <c r="E190" s="160"/>
    </row>
    <row r="191" spans="1:5" s="124" customFormat="1" x14ac:dyDescent="0.3">
      <c r="A191" s="97"/>
      <c r="B191" s="123">
        <v>6210</v>
      </c>
      <c r="C191" s="160"/>
      <c r="D191" s="160"/>
      <c r="E191" s="160"/>
    </row>
    <row r="192" spans="1:5" s="124" customFormat="1" x14ac:dyDescent="0.3">
      <c r="A192" s="97"/>
      <c r="B192" s="123">
        <v>7210</v>
      </c>
      <c r="C192" s="160"/>
      <c r="D192" s="160"/>
      <c r="E192" s="160"/>
    </row>
    <row r="193" spans="1:5" s="124" customFormat="1" x14ac:dyDescent="0.3">
      <c r="A193" s="97"/>
      <c r="B193" s="123">
        <v>8210</v>
      </c>
      <c r="C193" s="160"/>
      <c r="D193" s="160"/>
      <c r="E193" s="160"/>
    </row>
    <row r="194" spans="1:5" s="124" customFormat="1" x14ac:dyDescent="0.3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3">
      <c r="A195" s="97"/>
      <c r="B195" s="123">
        <v>3210</v>
      </c>
      <c r="C195" s="160"/>
      <c r="D195" s="160"/>
      <c r="E195" s="160"/>
    </row>
    <row r="196" spans="1:5" s="124" customFormat="1" x14ac:dyDescent="0.3">
      <c r="A196" s="97"/>
      <c r="B196" s="123">
        <v>4910</v>
      </c>
      <c r="C196" s="160"/>
      <c r="D196" s="160"/>
      <c r="E196" s="160"/>
    </row>
    <row r="197" spans="1:5" s="124" customFormat="1" x14ac:dyDescent="0.3">
      <c r="A197" s="97"/>
      <c r="B197" s="123">
        <v>5410</v>
      </c>
      <c r="C197" s="160"/>
      <c r="D197" s="160"/>
      <c r="E197" s="160"/>
    </row>
    <row r="198" spans="1:5" s="124" customFormat="1" x14ac:dyDescent="0.3">
      <c r="A198" s="97"/>
      <c r="B198" s="123">
        <v>6210</v>
      </c>
      <c r="C198" s="160"/>
      <c r="D198" s="160"/>
      <c r="E198" s="160"/>
    </row>
    <row r="199" spans="1:5" s="124" customFormat="1" x14ac:dyDescent="0.3">
      <c r="A199" s="97"/>
      <c r="B199" s="123">
        <v>7210</v>
      </c>
      <c r="C199" s="160"/>
      <c r="D199" s="160"/>
      <c r="E199" s="160"/>
    </row>
    <row r="200" spans="1:5" s="124" customFormat="1" x14ac:dyDescent="0.3">
      <c r="A200" s="97"/>
      <c r="B200" s="123">
        <v>8210</v>
      </c>
      <c r="C200" s="160"/>
      <c r="D200" s="160"/>
      <c r="E200" s="160"/>
    </row>
    <row r="201" spans="1:5" s="124" customFormat="1" x14ac:dyDescent="0.3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6.4" x14ac:dyDescent="0.3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3">
      <c r="A203" s="97"/>
      <c r="B203" s="123">
        <v>3210</v>
      </c>
      <c r="C203" s="160"/>
      <c r="D203" s="160"/>
      <c r="E203" s="160"/>
    </row>
    <row r="204" spans="1:5" s="124" customFormat="1" x14ac:dyDescent="0.3">
      <c r="A204" s="97"/>
      <c r="B204" s="123">
        <v>4910</v>
      </c>
      <c r="C204" s="160"/>
      <c r="D204" s="160"/>
      <c r="E204" s="160"/>
    </row>
    <row r="205" spans="1:5" s="124" customFormat="1" x14ac:dyDescent="0.3">
      <c r="A205" s="97"/>
      <c r="B205" s="123">
        <v>5410</v>
      </c>
      <c r="C205" s="160"/>
      <c r="D205" s="160"/>
      <c r="E205" s="160"/>
    </row>
    <row r="206" spans="1:5" s="124" customFormat="1" x14ac:dyDescent="0.3">
      <c r="A206" s="97"/>
      <c r="B206" s="123">
        <v>6210</v>
      </c>
      <c r="C206" s="160"/>
      <c r="D206" s="160"/>
      <c r="E206" s="160"/>
    </row>
    <row r="207" spans="1:5" s="124" customFormat="1" x14ac:dyDescent="0.3">
      <c r="A207" s="97"/>
      <c r="B207" s="123">
        <v>7210</v>
      </c>
      <c r="C207" s="160"/>
      <c r="D207" s="160"/>
      <c r="E207" s="160"/>
    </row>
    <row r="208" spans="1:5" s="124" customFormat="1" x14ac:dyDescent="0.3">
      <c r="A208" s="97"/>
      <c r="B208" s="123">
        <v>8210</v>
      </c>
      <c r="C208" s="160"/>
      <c r="D208" s="160"/>
      <c r="E208" s="160"/>
    </row>
    <row r="209" spans="1:5" s="124" customFormat="1" x14ac:dyDescent="0.3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3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3">
      <c r="A211" s="97"/>
      <c r="B211" s="123">
        <v>3210</v>
      </c>
      <c r="C211" s="160"/>
      <c r="D211" s="160"/>
      <c r="E211" s="160"/>
    </row>
    <row r="212" spans="1:5" s="124" customFormat="1" x14ac:dyDescent="0.3">
      <c r="A212" s="97"/>
      <c r="B212" s="123">
        <v>4910</v>
      </c>
      <c r="C212" s="160"/>
      <c r="D212" s="160"/>
      <c r="E212" s="160"/>
    </row>
    <row r="213" spans="1:5" s="124" customFormat="1" x14ac:dyDescent="0.3">
      <c r="A213" s="97"/>
      <c r="B213" s="123">
        <v>5410</v>
      </c>
      <c r="C213" s="160"/>
      <c r="D213" s="160"/>
      <c r="E213" s="160"/>
    </row>
    <row r="214" spans="1:5" s="124" customFormat="1" x14ac:dyDescent="0.3">
      <c r="A214" s="97"/>
      <c r="B214" s="123">
        <v>6210</v>
      </c>
      <c r="C214" s="160"/>
      <c r="D214" s="160"/>
      <c r="E214" s="160"/>
    </row>
    <row r="215" spans="1:5" s="124" customFormat="1" x14ac:dyDescent="0.3">
      <c r="A215" s="97"/>
      <c r="B215" s="123">
        <v>7210</v>
      </c>
      <c r="C215" s="160"/>
      <c r="D215" s="160"/>
      <c r="E215" s="160"/>
    </row>
    <row r="216" spans="1:5" s="124" customFormat="1" x14ac:dyDescent="0.3">
      <c r="A216" s="97"/>
      <c r="B216" s="123">
        <v>8210</v>
      </c>
      <c r="C216" s="160"/>
      <c r="D216" s="160"/>
      <c r="E216" s="160"/>
    </row>
    <row r="217" spans="1:5" s="124" customFormat="1" x14ac:dyDescent="0.3">
      <c r="A217" s="139">
        <v>652</v>
      </c>
      <c r="B217" s="155" t="s">
        <v>246</v>
      </c>
      <c r="C217" s="141">
        <f>SUM(C218)</f>
        <v>34800</v>
      </c>
      <c r="D217" s="141">
        <f t="shared" ref="D217:E217" si="60">SUM(D218)</f>
        <v>-27400</v>
      </c>
      <c r="E217" s="141">
        <f t="shared" si="60"/>
        <v>7400</v>
      </c>
    </row>
    <row r="218" spans="1:5" s="124" customFormat="1" x14ac:dyDescent="0.3">
      <c r="A218" s="140">
        <v>6526</v>
      </c>
      <c r="B218" s="98" t="s">
        <v>16</v>
      </c>
      <c r="C218" s="99">
        <f t="shared" ref="C218" si="61">SUM(C219:C224)</f>
        <v>34800</v>
      </c>
      <c r="D218" s="99">
        <f t="shared" ref="D218:E218" si="62">SUM(D219:D224)</f>
        <v>-27400</v>
      </c>
      <c r="E218" s="99">
        <f t="shared" si="62"/>
        <v>7400</v>
      </c>
    </row>
    <row r="219" spans="1:5" s="124" customFormat="1" x14ac:dyDescent="0.3">
      <c r="A219" s="97"/>
      <c r="B219" s="123">
        <v>3210</v>
      </c>
      <c r="C219" s="160">
        <v>34800</v>
      </c>
      <c r="D219" s="160">
        <v>-27400</v>
      </c>
      <c r="E219" s="160">
        <v>7400</v>
      </c>
    </row>
    <row r="220" spans="1:5" s="124" customFormat="1" x14ac:dyDescent="0.3">
      <c r="A220" s="97"/>
      <c r="B220" s="123">
        <v>4910</v>
      </c>
      <c r="C220" s="160"/>
      <c r="D220" s="160"/>
      <c r="E220" s="160"/>
    </row>
    <row r="221" spans="1:5" s="124" customFormat="1" x14ac:dyDescent="0.3">
      <c r="A221" s="97"/>
      <c r="B221" s="123">
        <v>5410</v>
      </c>
      <c r="C221" s="160"/>
      <c r="D221" s="160"/>
      <c r="E221" s="160"/>
    </row>
    <row r="222" spans="1:5" s="124" customFormat="1" x14ac:dyDescent="0.3">
      <c r="A222" s="97"/>
      <c r="B222" s="123">
        <v>6210</v>
      </c>
      <c r="C222" s="160"/>
      <c r="D222" s="160"/>
      <c r="E222" s="160"/>
    </row>
    <row r="223" spans="1:5" s="124" customFormat="1" x14ac:dyDescent="0.3">
      <c r="A223" s="97"/>
      <c r="B223" s="123">
        <v>7210</v>
      </c>
      <c r="C223" s="160"/>
      <c r="D223" s="160"/>
      <c r="E223" s="160"/>
    </row>
    <row r="224" spans="1:5" s="124" customFormat="1" x14ac:dyDescent="0.3">
      <c r="A224" s="97"/>
      <c r="B224" s="123">
        <v>8210</v>
      </c>
      <c r="C224" s="160"/>
      <c r="D224" s="160"/>
      <c r="E224" s="160"/>
    </row>
    <row r="225" spans="1:5" s="124" customFormat="1" x14ac:dyDescent="0.3">
      <c r="A225" s="139">
        <v>661</v>
      </c>
      <c r="B225" s="155" t="s">
        <v>247</v>
      </c>
      <c r="C225" s="141">
        <f>SUM(C226,C233)</f>
        <v>214900</v>
      </c>
      <c r="D225" s="141">
        <f>SUM(D226,D233)</f>
        <v>-71850</v>
      </c>
      <c r="E225" s="141">
        <f>SUM(E226,E233)</f>
        <v>143050</v>
      </c>
    </row>
    <row r="226" spans="1:5" s="124" customFormat="1" x14ac:dyDescent="0.3">
      <c r="A226" s="140">
        <v>6614</v>
      </c>
      <c r="B226" s="98" t="s">
        <v>17</v>
      </c>
      <c r="C226" s="99">
        <f t="shared" ref="C226" si="63">SUM(C227:C232)</f>
        <v>0</v>
      </c>
      <c r="D226" s="99">
        <f t="shared" ref="D226:E226" si="64">SUM(D227:D232)</f>
        <v>0</v>
      </c>
      <c r="E226" s="99">
        <f t="shared" si="64"/>
        <v>0</v>
      </c>
    </row>
    <row r="227" spans="1:5" s="124" customFormat="1" x14ac:dyDescent="0.3">
      <c r="A227" s="97"/>
      <c r="B227" s="123">
        <v>3210</v>
      </c>
      <c r="C227" s="160"/>
      <c r="D227" s="160"/>
      <c r="E227" s="160"/>
    </row>
    <row r="228" spans="1:5" s="124" customFormat="1" x14ac:dyDescent="0.3">
      <c r="A228" s="97"/>
      <c r="B228" s="123">
        <v>4910</v>
      </c>
      <c r="C228" s="160"/>
      <c r="D228" s="160"/>
      <c r="E228" s="160"/>
    </row>
    <row r="229" spans="1:5" s="124" customFormat="1" x14ac:dyDescent="0.3">
      <c r="A229" s="97"/>
      <c r="B229" s="123">
        <v>5410</v>
      </c>
      <c r="C229" s="160"/>
      <c r="D229" s="160"/>
      <c r="E229" s="160"/>
    </row>
    <row r="230" spans="1:5" s="124" customFormat="1" x14ac:dyDescent="0.3">
      <c r="A230" s="97"/>
      <c r="B230" s="123">
        <v>6210</v>
      </c>
      <c r="C230" s="160"/>
      <c r="D230" s="160"/>
      <c r="E230" s="160"/>
    </row>
    <row r="231" spans="1:5" s="124" customFormat="1" x14ac:dyDescent="0.3">
      <c r="A231" s="97"/>
      <c r="B231" s="123">
        <v>7210</v>
      </c>
      <c r="C231" s="160"/>
      <c r="D231" s="160"/>
      <c r="E231" s="160"/>
    </row>
    <row r="232" spans="1:5" s="124" customFormat="1" x14ac:dyDescent="0.3">
      <c r="A232" s="97"/>
      <c r="B232" s="123">
        <v>8210</v>
      </c>
      <c r="C232" s="160"/>
      <c r="D232" s="160"/>
      <c r="E232" s="160"/>
    </row>
    <row r="233" spans="1:5" s="124" customFormat="1" x14ac:dyDescent="0.3">
      <c r="A233" s="142">
        <v>6615</v>
      </c>
      <c r="B233" s="102" t="s">
        <v>18</v>
      </c>
      <c r="C233" s="99">
        <f t="shared" ref="C233" si="65">SUM(C234:C239)</f>
        <v>214900</v>
      </c>
      <c r="D233" s="99">
        <f t="shared" ref="D233:E233" si="66">SUM(D234:D239)</f>
        <v>-71850</v>
      </c>
      <c r="E233" s="99">
        <f t="shared" si="66"/>
        <v>143050</v>
      </c>
    </row>
    <row r="234" spans="1:5" s="124" customFormat="1" x14ac:dyDescent="0.3">
      <c r="A234" s="97"/>
      <c r="B234" s="123">
        <v>3210</v>
      </c>
      <c r="C234" s="160">
        <v>214900</v>
      </c>
      <c r="D234" s="160">
        <v>-71850</v>
      </c>
      <c r="E234" s="160">
        <v>143050</v>
      </c>
    </row>
    <row r="235" spans="1:5" s="124" customFormat="1" x14ac:dyDescent="0.3">
      <c r="A235" s="97"/>
      <c r="B235" s="123">
        <v>4910</v>
      </c>
      <c r="C235" s="160"/>
      <c r="D235" s="160"/>
      <c r="E235" s="160"/>
    </row>
    <row r="236" spans="1:5" s="124" customFormat="1" x14ac:dyDescent="0.3">
      <c r="A236" s="97"/>
      <c r="B236" s="123">
        <v>5410</v>
      </c>
      <c r="C236" s="160"/>
      <c r="D236" s="160"/>
      <c r="E236" s="160"/>
    </row>
    <row r="237" spans="1:5" s="124" customFormat="1" x14ac:dyDescent="0.3">
      <c r="A237" s="97"/>
      <c r="B237" s="123">
        <v>6210</v>
      </c>
      <c r="C237" s="160"/>
      <c r="D237" s="160"/>
      <c r="E237" s="160"/>
    </row>
    <row r="238" spans="1:5" s="124" customFormat="1" x14ac:dyDescent="0.3">
      <c r="A238" s="97"/>
      <c r="B238" s="123">
        <v>7210</v>
      </c>
      <c r="C238" s="160"/>
      <c r="D238" s="160"/>
      <c r="E238" s="160"/>
    </row>
    <row r="239" spans="1:5" s="124" customFormat="1" x14ac:dyDescent="0.3">
      <c r="A239" s="97"/>
      <c r="B239" s="123">
        <v>8210</v>
      </c>
      <c r="C239" s="160"/>
      <c r="D239" s="160"/>
      <c r="E239" s="160"/>
    </row>
    <row r="240" spans="1:5" s="124" customFormat="1" x14ac:dyDescent="0.3">
      <c r="A240" s="139">
        <v>663</v>
      </c>
      <c r="B240" s="155" t="s">
        <v>248</v>
      </c>
      <c r="C240" s="141">
        <f>SUM(C241,C248)</f>
        <v>56000</v>
      </c>
      <c r="D240" s="141">
        <f>SUM(D241,D248)</f>
        <v>0</v>
      </c>
      <c r="E240" s="141">
        <f>SUM(E241,E248)</f>
        <v>56000</v>
      </c>
    </row>
    <row r="241" spans="1:5" s="124" customFormat="1" x14ac:dyDescent="0.3">
      <c r="A241" s="140">
        <v>6631</v>
      </c>
      <c r="B241" s="101" t="s">
        <v>61</v>
      </c>
      <c r="C241" s="99">
        <f t="shared" ref="C241" si="67">SUM(C242:C247)</f>
        <v>6000</v>
      </c>
      <c r="D241" s="99">
        <f t="shared" ref="D241:E241" si="68">SUM(D242:D247)</f>
        <v>0</v>
      </c>
      <c r="E241" s="99">
        <f t="shared" si="68"/>
        <v>6000</v>
      </c>
    </row>
    <row r="242" spans="1:5" s="124" customFormat="1" x14ac:dyDescent="0.3">
      <c r="A242" s="97"/>
      <c r="B242" s="123">
        <v>3210</v>
      </c>
      <c r="C242" s="160"/>
      <c r="D242" s="160"/>
      <c r="E242" s="160"/>
    </row>
    <row r="243" spans="1:5" s="124" customFormat="1" x14ac:dyDescent="0.3">
      <c r="A243" s="97"/>
      <c r="B243" s="123">
        <v>4910</v>
      </c>
      <c r="C243" s="160"/>
      <c r="D243" s="160"/>
      <c r="E243" s="160"/>
    </row>
    <row r="244" spans="1:5" s="124" customFormat="1" x14ac:dyDescent="0.3">
      <c r="A244" s="97"/>
      <c r="B244" s="123">
        <v>5410</v>
      </c>
      <c r="C244" s="160"/>
      <c r="D244" s="160"/>
      <c r="E244" s="160"/>
    </row>
    <row r="245" spans="1:5" s="124" customFormat="1" x14ac:dyDescent="0.3">
      <c r="A245" s="97"/>
      <c r="B245" s="123">
        <v>6210</v>
      </c>
      <c r="C245" s="160">
        <v>6000</v>
      </c>
      <c r="D245" s="160"/>
      <c r="E245" s="160">
        <v>6000</v>
      </c>
    </row>
    <row r="246" spans="1:5" s="124" customFormat="1" x14ac:dyDescent="0.3">
      <c r="A246" s="97"/>
      <c r="B246" s="123">
        <v>7210</v>
      </c>
      <c r="C246" s="160"/>
      <c r="D246" s="160"/>
      <c r="E246" s="160"/>
    </row>
    <row r="247" spans="1:5" s="124" customFormat="1" x14ac:dyDescent="0.3">
      <c r="A247" s="97"/>
      <c r="B247" s="123">
        <v>8210</v>
      </c>
      <c r="C247" s="160"/>
      <c r="D247" s="160"/>
      <c r="E247" s="160"/>
    </row>
    <row r="248" spans="1:5" s="124" customFormat="1" x14ac:dyDescent="0.3">
      <c r="A248" s="140">
        <v>6632</v>
      </c>
      <c r="B248" s="98" t="s">
        <v>101</v>
      </c>
      <c r="C248" s="99">
        <f t="shared" ref="C248" si="69">SUM(C249:C254)</f>
        <v>50000</v>
      </c>
      <c r="D248" s="99">
        <f t="shared" ref="D248:E248" si="70">SUM(D249:D254)</f>
        <v>0</v>
      </c>
      <c r="E248" s="99">
        <f t="shared" si="70"/>
        <v>50000</v>
      </c>
    </row>
    <row r="249" spans="1:5" s="124" customFormat="1" x14ac:dyDescent="0.3">
      <c r="A249" s="97"/>
      <c r="B249" s="123">
        <v>3210</v>
      </c>
      <c r="C249" s="160"/>
      <c r="D249" s="160"/>
      <c r="E249" s="160"/>
    </row>
    <row r="250" spans="1:5" s="124" customFormat="1" x14ac:dyDescent="0.3">
      <c r="A250" s="97"/>
      <c r="B250" s="123">
        <v>4910</v>
      </c>
      <c r="C250" s="160"/>
      <c r="D250" s="160"/>
      <c r="E250" s="160"/>
    </row>
    <row r="251" spans="1:5" s="124" customFormat="1" x14ac:dyDescent="0.3">
      <c r="A251" s="97"/>
      <c r="B251" s="123">
        <v>5410</v>
      </c>
      <c r="C251" s="160"/>
      <c r="D251" s="160"/>
      <c r="E251" s="160"/>
    </row>
    <row r="252" spans="1:5" s="124" customFormat="1" x14ac:dyDescent="0.3">
      <c r="A252" s="97"/>
      <c r="B252" s="123">
        <v>6210</v>
      </c>
      <c r="C252" s="160">
        <v>50000</v>
      </c>
      <c r="D252" s="160">
        <v>0</v>
      </c>
      <c r="E252" s="160">
        <v>50000</v>
      </c>
    </row>
    <row r="253" spans="1:5" s="124" customFormat="1" x14ac:dyDescent="0.3">
      <c r="A253" s="97"/>
      <c r="B253" s="123">
        <v>7210</v>
      </c>
      <c r="C253" s="160"/>
      <c r="D253" s="160"/>
      <c r="E253" s="160"/>
    </row>
    <row r="254" spans="1:5" s="124" customFormat="1" x14ac:dyDescent="0.3">
      <c r="A254" s="97"/>
      <c r="B254" s="123">
        <v>8210</v>
      </c>
      <c r="C254" s="160"/>
      <c r="D254" s="160"/>
      <c r="E254" s="160"/>
    </row>
    <row r="255" spans="1:5" s="124" customFormat="1" ht="26.4" x14ac:dyDescent="0.3">
      <c r="A255" s="139">
        <v>671</v>
      </c>
      <c r="B255" s="155" t="s">
        <v>249</v>
      </c>
      <c r="C255" s="141">
        <f>SUM(C256,C263)</f>
        <v>1544624</v>
      </c>
      <c r="D255" s="141">
        <f>SUM(D256,D263)</f>
        <v>14618</v>
      </c>
      <c r="E255" s="141">
        <f>SUM(E256,E263)</f>
        <v>1559242</v>
      </c>
    </row>
    <row r="256" spans="1:5" s="124" customFormat="1" x14ac:dyDescent="0.3">
      <c r="A256" s="89">
        <v>6711</v>
      </c>
      <c r="B256" s="90" t="s">
        <v>221</v>
      </c>
      <c r="C256" s="99">
        <f t="shared" ref="C256" si="71">SUM(C257:C262)</f>
        <v>1541824</v>
      </c>
      <c r="D256" s="99">
        <f t="shared" ref="D256:E256" si="72">SUM(D257:D262)</f>
        <v>14676</v>
      </c>
      <c r="E256" s="99">
        <f t="shared" si="72"/>
        <v>1556500</v>
      </c>
    </row>
    <row r="257" spans="1:5" s="124" customFormat="1" x14ac:dyDescent="0.3">
      <c r="A257" s="97"/>
      <c r="B257" s="89">
        <v>11</v>
      </c>
      <c r="C257" s="160">
        <v>32920</v>
      </c>
      <c r="D257" s="160">
        <v>9394</v>
      </c>
      <c r="E257" s="160">
        <v>42314</v>
      </c>
    </row>
    <row r="258" spans="1:5" s="124" customFormat="1" x14ac:dyDescent="0.3">
      <c r="A258" s="97"/>
      <c r="B258" s="131">
        <v>12</v>
      </c>
      <c r="C258" s="160">
        <v>1346284</v>
      </c>
      <c r="D258" s="160">
        <v>10426</v>
      </c>
      <c r="E258" s="160">
        <v>1356710</v>
      </c>
    </row>
    <row r="259" spans="1:5" s="124" customFormat="1" x14ac:dyDescent="0.3">
      <c r="A259" s="97"/>
      <c r="B259" s="131">
        <v>5103</v>
      </c>
      <c r="C259" s="160">
        <v>3500</v>
      </c>
      <c r="D259" s="160">
        <v>-3220</v>
      </c>
      <c r="E259" s="160">
        <v>280</v>
      </c>
    </row>
    <row r="260" spans="1:5" s="124" customFormat="1" x14ac:dyDescent="0.3">
      <c r="A260" s="97"/>
      <c r="B260" s="131">
        <v>526</v>
      </c>
      <c r="C260" s="160">
        <v>129130</v>
      </c>
      <c r="D260" s="160">
        <v>-7334</v>
      </c>
      <c r="E260" s="160">
        <v>121796</v>
      </c>
    </row>
    <row r="261" spans="1:5" s="124" customFormat="1" x14ac:dyDescent="0.3">
      <c r="A261" s="97"/>
      <c r="B261" s="131">
        <v>527</v>
      </c>
      <c r="C261" s="160">
        <v>0</v>
      </c>
      <c r="D261" s="160">
        <v>0</v>
      </c>
      <c r="E261" s="160">
        <v>0</v>
      </c>
    </row>
    <row r="262" spans="1:5" s="124" customFormat="1" x14ac:dyDescent="0.3">
      <c r="A262" s="97"/>
      <c r="B262" s="131">
        <v>5212</v>
      </c>
      <c r="C262" s="160">
        <v>29990</v>
      </c>
      <c r="D262" s="160">
        <v>5410</v>
      </c>
      <c r="E262" s="160">
        <v>35400</v>
      </c>
    </row>
    <row r="263" spans="1:5" s="124" customFormat="1" ht="26.4" x14ac:dyDescent="0.3">
      <c r="A263" s="89">
        <v>6712</v>
      </c>
      <c r="B263" s="90" t="s">
        <v>222</v>
      </c>
      <c r="C263" s="99">
        <f t="shared" ref="C263" si="73">SUM(C264:C269)</f>
        <v>2800</v>
      </c>
      <c r="D263" s="99">
        <f t="shared" ref="D263:E263" si="74">SUM(D264:D269)</f>
        <v>-58</v>
      </c>
      <c r="E263" s="99">
        <f t="shared" si="74"/>
        <v>2742</v>
      </c>
    </row>
    <row r="264" spans="1:5" s="124" customFormat="1" x14ac:dyDescent="0.3">
      <c r="A264" s="97"/>
      <c r="B264" s="89">
        <v>11</v>
      </c>
      <c r="C264" s="160">
        <v>2800</v>
      </c>
      <c r="D264" s="160">
        <v>-58</v>
      </c>
      <c r="E264" s="160">
        <v>2742</v>
      </c>
    </row>
    <row r="265" spans="1:5" s="124" customFormat="1" x14ac:dyDescent="0.3">
      <c r="A265" s="97"/>
      <c r="B265" s="131">
        <v>12</v>
      </c>
      <c r="C265" s="160"/>
      <c r="D265" s="160"/>
      <c r="E265" s="160"/>
    </row>
    <row r="266" spans="1:5" s="124" customFormat="1" x14ac:dyDescent="0.3">
      <c r="A266" s="97"/>
      <c r="B266" s="131">
        <v>5103</v>
      </c>
      <c r="C266" s="160"/>
      <c r="D266" s="160"/>
      <c r="E266" s="160"/>
    </row>
    <row r="267" spans="1:5" s="124" customFormat="1" x14ac:dyDescent="0.3">
      <c r="A267" s="97"/>
      <c r="B267" s="131">
        <v>526</v>
      </c>
      <c r="C267" s="160"/>
      <c r="D267" s="160"/>
      <c r="E267" s="160"/>
    </row>
    <row r="268" spans="1:5" s="124" customFormat="1" x14ac:dyDescent="0.3">
      <c r="A268" s="97"/>
      <c r="B268" s="131">
        <v>527</v>
      </c>
      <c r="C268" s="160"/>
      <c r="D268" s="160"/>
      <c r="E268" s="160"/>
    </row>
    <row r="269" spans="1:5" s="124" customFormat="1" x14ac:dyDescent="0.3">
      <c r="A269" s="97"/>
      <c r="B269" s="131">
        <v>5212</v>
      </c>
      <c r="C269" s="160"/>
      <c r="D269" s="160"/>
      <c r="E269" s="160"/>
    </row>
    <row r="270" spans="1:5" s="124" customFormat="1" x14ac:dyDescent="0.3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3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3">
      <c r="A272" s="97"/>
      <c r="B272" s="123">
        <v>3210</v>
      </c>
      <c r="C272" s="160"/>
      <c r="D272" s="160"/>
      <c r="E272" s="160"/>
    </row>
    <row r="273" spans="1:5" s="124" customFormat="1" x14ac:dyDescent="0.3">
      <c r="A273" s="97"/>
      <c r="B273" s="123">
        <v>4910</v>
      </c>
      <c r="C273" s="160"/>
      <c r="D273" s="160"/>
      <c r="E273" s="160"/>
    </row>
    <row r="274" spans="1:5" s="124" customFormat="1" x14ac:dyDescent="0.3">
      <c r="A274" s="97"/>
      <c r="B274" s="123">
        <v>5410</v>
      </c>
      <c r="C274" s="160"/>
      <c r="D274" s="160"/>
      <c r="E274" s="160"/>
    </row>
    <row r="275" spans="1:5" s="124" customFormat="1" x14ac:dyDescent="0.3">
      <c r="A275" s="97"/>
      <c r="B275" s="123">
        <v>6210</v>
      </c>
      <c r="C275" s="160"/>
      <c r="D275" s="160"/>
      <c r="E275" s="160"/>
    </row>
    <row r="276" spans="1:5" s="124" customFormat="1" x14ac:dyDescent="0.3">
      <c r="A276" s="97"/>
      <c r="B276" s="123">
        <v>7210</v>
      </c>
      <c r="C276" s="160"/>
      <c r="D276" s="160"/>
      <c r="E276" s="160"/>
    </row>
    <row r="277" spans="1:5" s="124" customFormat="1" x14ac:dyDescent="0.3">
      <c r="A277" s="97"/>
      <c r="B277" s="123">
        <v>8210</v>
      </c>
      <c r="C277" s="160"/>
      <c r="D277" s="160"/>
      <c r="E277" s="160"/>
    </row>
    <row r="278" spans="1:5" s="124" customFormat="1" x14ac:dyDescent="0.3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3">
      <c r="A279" s="97"/>
      <c r="B279" s="123">
        <v>3210</v>
      </c>
      <c r="C279" s="160"/>
      <c r="D279" s="160"/>
      <c r="E279" s="160"/>
    </row>
    <row r="280" spans="1:5" s="124" customFormat="1" x14ac:dyDescent="0.3">
      <c r="A280" s="97"/>
      <c r="B280" s="123">
        <v>4910</v>
      </c>
      <c r="C280" s="160"/>
      <c r="D280" s="160"/>
      <c r="E280" s="160"/>
    </row>
    <row r="281" spans="1:5" s="124" customFormat="1" x14ac:dyDescent="0.3">
      <c r="A281" s="97"/>
      <c r="B281" s="123">
        <v>5410</v>
      </c>
      <c r="C281" s="160"/>
      <c r="D281" s="160"/>
      <c r="E281" s="160"/>
    </row>
    <row r="282" spans="1:5" s="124" customFormat="1" x14ac:dyDescent="0.3">
      <c r="A282" s="97"/>
      <c r="B282" s="123">
        <v>6210</v>
      </c>
      <c r="C282" s="160"/>
      <c r="D282" s="160"/>
      <c r="E282" s="160"/>
    </row>
    <row r="283" spans="1:5" s="124" customFormat="1" x14ac:dyDescent="0.3">
      <c r="A283" s="97"/>
      <c r="B283" s="123">
        <v>7210</v>
      </c>
      <c r="C283" s="160"/>
      <c r="D283" s="160"/>
      <c r="E283" s="160"/>
    </row>
    <row r="284" spans="1:5" s="124" customFormat="1" x14ac:dyDescent="0.3">
      <c r="A284" s="97"/>
      <c r="B284" s="123">
        <v>8210</v>
      </c>
      <c r="C284" s="160"/>
      <c r="D284" s="160"/>
      <c r="E284" s="160"/>
    </row>
    <row r="285" spans="1:5" s="124" customFormat="1" x14ac:dyDescent="0.3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3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3">
      <c r="A287" s="97"/>
      <c r="B287" s="123">
        <v>3210</v>
      </c>
      <c r="C287" s="160"/>
      <c r="D287" s="160"/>
      <c r="E287" s="160"/>
    </row>
    <row r="288" spans="1:5" s="124" customFormat="1" x14ac:dyDescent="0.3">
      <c r="A288" s="97"/>
      <c r="B288" s="123">
        <v>4910</v>
      </c>
      <c r="C288" s="160"/>
      <c r="D288" s="160"/>
      <c r="E288" s="160"/>
    </row>
    <row r="289" spans="1:5" s="124" customFormat="1" x14ac:dyDescent="0.3">
      <c r="A289" s="97"/>
      <c r="B289" s="123">
        <v>5410</v>
      </c>
      <c r="C289" s="160"/>
      <c r="D289" s="160"/>
      <c r="E289" s="160"/>
    </row>
    <row r="290" spans="1:5" s="124" customFormat="1" x14ac:dyDescent="0.3">
      <c r="A290" s="97"/>
      <c r="B290" s="123">
        <v>6210</v>
      </c>
      <c r="C290" s="160"/>
      <c r="D290" s="160"/>
      <c r="E290" s="160"/>
    </row>
    <row r="291" spans="1:5" s="124" customFormat="1" x14ac:dyDescent="0.3">
      <c r="A291" s="97"/>
      <c r="B291" s="123">
        <v>7210</v>
      </c>
      <c r="C291" s="160"/>
      <c r="D291" s="160"/>
      <c r="E291" s="160"/>
    </row>
    <row r="292" spans="1:5" s="124" customFormat="1" x14ac:dyDescent="0.3">
      <c r="A292" s="97"/>
      <c r="B292" s="123">
        <v>8210</v>
      </c>
      <c r="C292" s="160"/>
      <c r="D292" s="160"/>
      <c r="E292" s="160"/>
    </row>
    <row r="293" spans="1:5" s="124" customFormat="1" x14ac:dyDescent="0.3">
      <c r="A293" s="136">
        <v>7</v>
      </c>
      <c r="B293" s="154" t="s">
        <v>251</v>
      </c>
      <c r="C293" s="138">
        <f>SUM(C294,C302,C324,C353)</f>
        <v>10000</v>
      </c>
      <c r="D293" s="138">
        <f>SUM(D294,D302,D324,D353)</f>
        <v>-7637</v>
      </c>
      <c r="E293" s="138">
        <f>SUM(E294,E302,E324,E353)</f>
        <v>2363</v>
      </c>
    </row>
    <row r="294" spans="1:5" s="124" customFormat="1" x14ac:dyDescent="0.3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3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3">
      <c r="A296" s="97"/>
      <c r="B296" s="123">
        <v>3210</v>
      </c>
      <c r="C296" s="160"/>
      <c r="D296" s="160"/>
      <c r="E296" s="160"/>
    </row>
    <row r="297" spans="1:5" s="124" customFormat="1" x14ac:dyDescent="0.3">
      <c r="A297" s="97"/>
      <c r="B297" s="123">
        <v>4910</v>
      </c>
      <c r="C297" s="160"/>
      <c r="D297" s="160"/>
      <c r="E297" s="160"/>
    </row>
    <row r="298" spans="1:5" s="124" customFormat="1" x14ac:dyDescent="0.3">
      <c r="A298" s="97"/>
      <c r="B298" s="123">
        <v>5410</v>
      </c>
      <c r="C298" s="160"/>
      <c r="D298" s="160"/>
      <c r="E298" s="160"/>
    </row>
    <row r="299" spans="1:5" s="124" customFormat="1" x14ac:dyDescent="0.3">
      <c r="A299" s="97"/>
      <c r="B299" s="123">
        <v>6210</v>
      </c>
      <c r="C299" s="160"/>
      <c r="D299" s="160"/>
      <c r="E299" s="160"/>
    </row>
    <row r="300" spans="1:5" s="124" customFormat="1" x14ac:dyDescent="0.3">
      <c r="A300" s="97"/>
      <c r="B300" s="123">
        <v>7210</v>
      </c>
      <c r="C300" s="160"/>
      <c r="D300" s="160"/>
      <c r="E300" s="160"/>
    </row>
    <row r="301" spans="1:5" s="124" customFormat="1" x14ac:dyDescent="0.3">
      <c r="A301" s="97"/>
      <c r="B301" s="123">
        <v>8210</v>
      </c>
      <c r="C301" s="160"/>
      <c r="D301" s="160"/>
      <c r="E301" s="160"/>
    </row>
    <row r="302" spans="1:5" s="124" customFormat="1" x14ac:dyDescent="0.3">
      <c r="A302" s="139">
        <v>721</v>
      </c>
      <c r="B302" s="155" t="s">
        <v>252</v>
      </c>
      <c r="C302" s="141">
        <f>SUM(C303,C310,C317)</f>
        <v>1750</v>
      </c>
      <c r="D302" s="141">
        <f>SUM(D303,D310,D317)</f>
        <v>-1137</v>
      </c>
      <c r="E302" s="141">
        <f>SUM(E303,E310,E317)</f>
        <v>613</v>
      </c>
    </row>
    <row r="303" spans="1:5" s="124" customFormat="1" x14ac:dyDescent="0.3">
      <c r="A303" s="140">
        <v>7211</v>
      </c>
      <c r="B303" s="102" t="s">
        <v>216</v>
      </c>
      <c r="C303" s="99">
        <f t="shared" ref="C303" si="83">SUM(C304:C309)</f>
        <v>1750</v>
      </c>
      <c r="D303" s="99">
        <f t="shared" ref="D303:E303" si="84">SUM(D304:D309)</f>
        <v>-1137</v>
      </c>
      <c r="E303" s="99">
        <f t="shared" si="84"/>
        <v>613</v>
      </c>
    </row>
    <row r="304" spans="1:5" s="124" customFormat="1" x14ac:dyDescent="0.3">
      <c r="A304" s="97"/>
      <c r="B304" s="123">
        <v>3210</v>
      </c>
      <c r="C304" s="160"/>
      <c r="D304" s="160"/>
      <c r="E304" s="160"/>
    </row>
    <row r="305" spans="1:5" s="124" customFormat="1" x14ac:dyDescent="0.3">
      <c r="A305" s="97"/>
      <c r="B305" s="123">
        <v>4910</v>
      </c>
      <c r="C305" s="160"/>
      <c r="D305" s="160"/>
      <c r="E305" s="160"/>
    </row>
    <row r="306" spans="1:5" s="124" customFormat="1" x14ac:dyDescent="0.3">
      <c r="A306" s="97"/>
      <c r="B306" s="123">
        <v>5410</v>
      </c>
      <c r="C306" s="160"/>
      <c r="D306" s="160"/>
      <c r="E306" s="160"/>
    </row>
    <row r="307" spans="1:5" s="124" customFormat="1" x14ac:dyDescent="0.3">
      <c r="A307" s="97"/>
      <c r="B307" s="123">
        <v>6210</v>
      </c>
      <c r="C307" s="160"/>
      <c r="D307" s="160"/>
      <c r="E307" s="160"/>
    </row>
    <row r="308" spans="1:5" s="124" customFormat="1" x14ac:dyDescent="0.3">
      <c r="A308" s="97"/>
      <c r="B308" s="123">
        <v>7210</v>
      </c>
      <c r="C308" s="160">
        <v>1750</v>
      </c>
      <c r="D308" s="160">
        <v>-1137</v>
      </c>
      <c r="E308" s="160">
        <v>613</v>
      </c>
    </row>
    <row r="309" spans="1:5" s="124" customFormat="1" x14ac:dyDescent="0.3">
      <c r="A309" s="97"/>
      <c r="B309" s="123">
        <v>8210</v>
      </c>
      <c r="C309" s="160"/>
      <c r="D309" s="160"/>
      <c r="E309" s="160"/>
    </row>
    <row r="310" spans="1:5" s="124" customFormat="1" x14ac:dyDescent="0.3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3">
      <c r="A311" s="97"/>
      <c r="B311" s="123">
        <v>3210</v>
      </c>
      <c r="C311" s="160"/>
      <c r="D311" s="160"/>
      <c r="E311" s="160"/>
    </row>
    <row r="312" spans="1:5" s="124" customFormat="1" x14ac:dyDescent="0.3">
      <c r="A312" s="97"/>
      <c r="B312" s="123">
        <v>4910</v>
      </c>
      <c r="C312" s="160"/>
      <c r="D312" s="160"/>
      <c r="E312" s="160"/>
    </row>
    <row r="313" spans="1:5" s="124" customFormat="1" x14ac:dyDescent="0.3">
      <c r="A313" s="97"/>
      <c r="B313" s="123">
        <v>5410</v>
      </c>
      <c r="C313" s="160"/>
      <c r="D313" s="160"/>
      <c r="E313" s="160"/>
    </row>
    <row r="314" spans="1:5" s="124" customFormat="1" x14ac:dyDescent="0.3">
      <c r="A314" s="97"/>
      <c r="B314" s="123">
        <v>6210</v>
      </c>
      <c r="C314" s="160"/>
      <c r="D314" s="160"/>
      <c r="E314" s="160"/>
    </row>
    <row r="315" spans="1:5" s="124" customFormat="1" x14ac:dyDescent="0.3">
      <c r="A315" s="97"/>
      <c r="B315" s="123">
        <v>7210</v>
      </c>
      <c r="C315" s="160"/>
      <c r="D315" s="160"/>
      <c r="E315" s="160"/>
    </row>
    <row r="316" spans="1:5" s="124" customFormat="1" x14ac:dyDescent="0.3">
      <c r="A316" s="97"/>
      <c r="B316" s="123">
        <v>8210</v>
      </c>
      <c r="C316" s="160"/>
      <c r="D316" s="160"/>
      <c r="E316" s="160"/>
    </row>
    <row r="317" spans="1:5" s="124" customFormat="1" x14ac:dyDescent="0.3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3">
      <c r="A318" s="97"/>
      <c r="B318" s="123">
        <v>3210</v>
      </c>
      <c r="C318" s="160"/>
      <c r="D318" s="160"/>
      <c r="E318" s="160"/>
    </row>
    <row r="319" spans="1:5" s="124" customFormat="1" x14ac:dyDescent="0.3">
      <c r="A319" s="97"/>
      <c r="B319" s="123">
        <v>4910</v>
      </c>
      <c r="C319" s="160"/>
      <c r="D319" s="160"/>
      <c r="E319" s="160"/>
    </row>
    <row r="320" spans="1:5" s="124" customFormat="1" x14ac:dyDescent="0.3">
      <c r="A320" s="97"/>
      <c r="B320" s="123">
        <v>5410</v>
      </c>
      <c r="C320" s="160"/>
      <c r="D320" s="160"/>
      <c r="E320" s="160"/>
    </row>
    <row r="321" spans="1:5" s="124" customFormat="1" x14ac:dyDescent="0.3">
      <c r="A321" s="97"/>
      <c r="B321" s="123">
        <v>6210</v>
      </c>
      <c r="C321" s="160"/>
      <c r="D321" s="160"/>
      <c r="E321" s="160"/>
    </row>
    <row r="322" spans="1:5" s="124" customFormat="1" x14ac:dyDescent="0.3">
      <c r="A322" s="97"/>
      <c r="B322" s="123">
        <v>7210</v>
      </c>
      <c r="C322" s="160"/>
      <c r="D322" s="160"/>
      <c r="E322" s="160"/>
    </row>
    <row r="323" spans="1:5" s="124" customFormat="1" x14ac:dyDescent="0.3">
      <c r="A323" s="97"/>
      <c r="B323" s="123">
        <v>8210</v>
      </c>
      <c r="C323" s="160"/>
      <c r="D323" s="160"/>
      <c r="E323" s="160"/>
    </row>
    <row r="324" spans="1:5" s="124" customFormat="1" x14ac:dyDescent="0.3">
      <c r="A324" s="139">
        <v>722</v>
      </c>
      <c r="B324" s="155" t="s">
        <v>253</v>
      </c>
      <c r="C324" s="141">
        <f>SUM(C325,C332,C339,C346)</f>
        <v>8250</v>
      </c>
      <c r="D324" s="141">
        <f>SUM(D325,D332,D339,D346)</f>
        <v>-6500</v>
      </c>
      <c r="E324" s="141">
        <f>SUM(E325,E332,E339,E346)</f>
        <v>1750</v>
      </c>
    </row>
    <row r="325" spans="1:5" s="124" customFormat="1" x14ac:dyDescent="0.3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3">
      <c r="A326" s="97"/>
      <c r="B326" s="123">
        <v>3210</v>
      </c>
      <c r="C326" s="160"/>
      <c r="D326" s="160"/>
      <c r="E326" s="160"/>
    </row>
    <row r="327" spans="1:5" s="124" customFormat="1" x14ac:dyDescent="0.3">
      <c r="A327" s="97"/>
      <c r="B327" s="123">
        <v>4910</v>
      </c>
      <c r="C327" s="160"/>
      <c r="D327" s="160"/>
      <c r="E327" s="160"/>
    </row>
    <row r="328" spans="1:5" s="124" customFormat="1" x14ac:dyDescent="0.3">
      <c r="A328" s="97"/>
      <c r="B328" s="123">
        <v>5410</v>
      </c>
      <c r="C328" s="160"/>
      <c r="D328" s="160"/>
      <c r="E328" s="160"/>
    </row>
    <row r="329" spans="1:5" s="124" customFormat="1" x14ac:dyDescent="0.3">
      <c r="A329" s="97"/>
      <c r="B329" s="123">
        <v>6210</v>
      </c>
      <c r="C329" s="160"/>
      <c r="D329" s="160"/>
      <c r="E329" s="160"/>
    </row>
    <row r="330" spans="1:5" s="124" customFormat="1" x14ac:dyDescent="0.3">
      <c r="A330" s="97"/>
      <c r="B330" s="123">
        <v>7210</v>
      </c>
      <c r="C330" s="160"/>
      <c r="D330" s="160"/>
      <c r="E330" s="160"/>
    </row>
    <row r="331" spans="1:5" s="124" customFormat="1" x14ac:dyDescent="0.3">
      <c r="A331" s="97"/>
      <c r="B331" s="123">
        <v>8210</v>
      </c>
      <c r="C331" s="160"/>
      <c r="D331" s="160"/>
      <c r="E331" s="160"/>
    </row>
    <row r="332" spans="1:5" s="124" customFormat="1" x14ac:dyDescent="0.3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3">
      <c r="A333" s="97"/>
      <c r="B333" s="123">
        <v>3210</v>
      </c>
      <c r="C333" s="160"/>
      <c r="D333" s="160"/>
      <c r="E333" s="160"/>
    </row>
    <row r="334" spans="1:5" s="124" customFormat="1" x14ac:dyDescent="0.3">
      <c r="A334" s="97"/>
      <c r="B334" s="123">
        <v>4910</v>
      </c>
      <c r="C334" s="160"/>
      <c r="D334" s="160"/>
      <c r="E334" s="160"/>
    </row>
    <row r="335" spans="1:5" s="124" customFormat="1" x14ac:dyDescent="0.3">
      <c r="A335" s="97"/>
      <c r="B335" s="123">
        <v>5410</v>
      </c>
      <c r="C335" s="160"/>
      <c r="D335" s="160"/>
      <c r="E335" s="160"/>
    </row>
    <row r="336" spans="1:5" s="124" customFormat="1" x14ac:dyDescent="0.3">
      <c r="A336" s="97"/>
      <c r="B336" s="123">
        <v>6210</v>
      </c>
      <c r="C336" s="160"/>
      <c r="D336" s="160"/>
      <c r="E336" s="160"/>
    </row>
    <row r="337" spans="1:5" s="124" customFormat="1" x14ac:dyDescent="0.3">
      <c r="A337" s="97"/>
      <c r="B337" s="123">
        <v>7210</v>
      </c>
      <c r="C337" s="160"/>
      <c r="D337" s="160"/>
      <c r="E337" s="160"/>
    </row>
    <row r="338" spans="1:5" s="124" customFormat="1" x14ac:dyDescent="0.3">
      <c r="A338" s="97"/>
      <c r="B338" s="123">
        <v>8210</v>
      </c>
      <c r="C338" s="160"/>
      <c r="D338" s="160"/>
      <c r="E338" s="160"/>
    </row>
    <row r="339" spans="1:5" s="124" customFormat="1" x14ac:dyDescent="0.3">
      <c r="A339" s="140">
        <v>7225</v>
      </c>
      <c r="B339" s="102" t="s">
        <v>102</v>
      </c>
      <c r="C339" s="99">
        <f t="shared" ref="C339" si="93">SUM(C340:C345)</f>
        <v>1750</v>
      </c>
      <c r="D339" s="99">
        <f t="shared" ref="D339:E339" si="94">SUM(D340:D345)</f>
        <v>0</v>
      </c>
      <c r="E339" s="99">
        <f t="shared" si="94"/>
        <v>1750</v>
      </c>
    </row>
    <row r="340" spans="1:5" s="124" customFormat="1" x14ac:dyDescent="0.3">
      <c r="A340" s="97"/>
      <c r="B340" s="123">
        <v>3210</v>
      </c>
      <c r="C340" s="160"/>
      <c r="D340" s="160"/>
      <c r="E340" s="160"/>
    </row>
    <row r="341" spans="1:5" s="124" customFormat="1" x14ac:dyDescent="0.3">
      <c r="A341" s="97"/>
      <c r="B341" s="123">
        <v>4910</v>
      </c>
      <c r="C341" s="160"/>
      <c r="D341" s="160"/>
      <c r="E341" s="160"/>
    </row>
    <row r="342" spans="1:5" s="124" customFormat="1" x14ac:dyDescent="0.3">
      <c r="A342" s="97"/>
      <c r="B342" s="123">
        <v>5410</v>
      </c>
      <c r="C342" s="160"/>
      <c r="D342" s="160"/>
      <c r="E342" s="160"/>
    </row>
    <row r="343" spans="1:5" s="124" customFormat="1" x14ac:dyDescent="0.3">
      <c r="A343" s="97"/>
      <c r="B343" s="123">
        <v>6210</v>
      </c>
      <c r="C343" s="160"/>
      <c r="D343" s="160"/>
      <c r="E343" s="160"/>
    </row>
    <row r="344" spans="1:5" s="124" customFormat="1" x14ac:dyDescent="0.3">
      <c r="A344" s="97"/>
      <c r="B344" s="123">
        <v>7210</v>
      </c>
      <c r="C344" s="160">
        <v>1750</v>
      </c>
      <c r="D344" s="160">
        <v>0</v>
      </c>
      <c r="E344" s="160">
        <v>1750</v>
      </c>
    </row>
    <row r="345" spans="1:5" s="124" customFormat="1" x14ac:dyDescent="0.3">
      <c r="A345" s="97"/>
      <c r="B345" s="123">
        <v>8210</v>
      </c>
      <c r="C345" s="160"/>
      <c r="D345" s="160"/>
      <c r="E345" s="160"/>
    </row>
    <row r="346" spans="1:5" s="124" customFormat="1" x14ac:dyDescent="0.3">
      <c r="A346" s="140">
        <v>7227</v>
      </c>
      <c r="B346" s="102" t="s">
        <v>97</v>
      </c>
      <c r="C346" s="99">
        <f t="shared" ref="C346" si="95">SUM(C347:C352)</f>
        <v>6500</v>
      </c>
      <c r="D346" s="99">
        <f t="shared" ref="D346:E346" si="96">SUM(D347:D352)</f>
        <v>-6500</v>
      </c>
      <c r="E346" s="99">
        <f t="shared" si="96"/>
        <v>0</v>
      </c>
    </row>
    <row r="347" spans="1:5" s="124" customFormat="1" x14ac:dyDescent="0.3">
      <c r="A347" s="97"/>
      <c r="B347" s="123">
        <v>3210</v>
      </c>
      <c r="C347" s="160"/>
      <c r="D347" s="160"/>
      <c r="E347" s="160"/>
    </row>
    <row r="348" spans="1:5" s="124" customFormat="1" x14ac:dyDescent="0.3">
      <c r="A348" s="97"/>
      <c r="B348" s="123">
        <v>4910</v>
      </c>
      <c r="C348" s="160"/>
      <c r="D348" s="160"/>
      <c r="E348" s="160"/>
    </row>
    <row r="349" spans="1:5" s="124" customFormat="1" x14ac:dyDescent="0.3">
      <c r="A349" s="97"/>
      <c r="B349" s="123">
        <v>5410</v>
      </c>
      <c r="C349" s="160"/>
      <c r="D349" s="160"/>
      <c r="E349" s="160"/>
    </row>
    <row r="350" spans="1:5" s="124" customFormat="1" x14ac:dyDescent="0.3">
      <c r="A350" s="97"/>
      <c r="B350" s="123">
        <v>6210</v>
      </c>
      <c r="C350" s="160"/>
      <c r="D350" s="160"/>
      <c r="E350" s="160"/>
    </row>
    <row r="351" spans="1:5" s="124" customFormat="1" x14ac:dyDescent="0.3">
      <c r="A351" s="97"/>
      <c r="B351" s="123">
        <v>7210</v>
      </c>
      <c r="C351" s="160">
        <v>6500</v>
      </c>
      <c r="D351" s="160">
        <v>-6500</v>
      </c>
      <c r="E351" s="160">
        <v>0</v>
      </c>
    </row>
    <row r="352" spans="1:5" s="124" customFormat="1" x14ac:dyDescent="0.3">
      <c r="A352" s="97"/>
      <c r="B352" s="123">
        <v>8210</v>
      </c>
      <c r="C352" s="160"/>
      <c r="D352" s="160"/>
      <c r="E352" s="160"/>
    </row>
    <row r="353" spans="1:5" s="124" customFormat="1" x14ac:dyDescent="0.3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3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3">
      <c r="A355" s="97"/>
      <c r="B355" s="123">
        <v>3210</v>
      </c>
      <c r="C355" s="160"/>
      <c r="D355" s="160"/>
      <c r="E355" s="160"/>
    </row>
    <row r="356" spans="1:5" s="124" customFormat="1" x14ac:dyDescent="0.3">
      <c r="A356" s="97"/>
      <c r="B356" s="123">
        <v>4910</v>
      </c>
      <c r="C356" s="160"/>
      <c r="D356" s="160"/>
      <c r="E356" s="160"/>
    </row>
    <row r="357" spans="1:5" s="124" customFormat="1" x14ac:dyDescent="0.3">
      <c r="A357" s="97"/>
      <c r="B357" s="123">
        <v>5410</v>
      </c>
      <c r="C357" s="160"/>
      <c r="D357" s="160"/>
      <c r="E357" s="160"/>
    </row>
    <row r="358" spans="1:5" s="124" customFormat="1" x14ac:dyDescent="0.3">
      <c r="A358" s="97"/>
      <c r="B358" s="123">
        <v>6210</v>
      </c>
      <c r="C358" s="160"/>
      <c r="D358" s="160"/>
      <c r="E358" s="160"/>
    </row>
    <row r="359" spans="1:5" s="124" customFormat="1" x14ac:dyDescent="0.3">
      <c r="A359" s="97"/>
      <c r="B359" s="123">
        <v>7210</v>
      </c>
      <c r="C359" s="160"/>
      <c r="D359" s="160"/>
      <c r="E359" s="160"/>
    </row>
    <row r="360" spans="1:5" s="124" customFormat="1" x14ac:dyDescent="0.3">
      <c r="A360" s="97"/>
      <c r="B360" s="123">
        <v>8210</v>
      </c>
      <c r="C360" s="160"/>
      <c r="D360" s="160"/>
      <c r="E360" s="160"/>
    </row>
    <row r="361" spans="1:5" s="124" customFormat="1" x14ac:dyDescent="0.3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6.4" x14ac:dyDescent="0.3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6.4" x14ac:dyDescent="0.3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3">
      <c r="A364" s="97"/>
      <c r="B364" s="123">
        <v>3210</v>
      </c>
      <c r="C364" s="160"/>
      <c r="D364" s="160"/>
      <c r="E364" s="160"/>
    </row>
    <row r="365" spans="1:5" s="124" customFormat="1" x14ac:dyDescent="0.3">
      <c r="A365" s="97"/>
      <c r="B365" s="123">
        <v>4910</v>
      </c>
      <c r="C365" s="160"/>
      <c r="D365" s="160"/>
      <c r="E365" s="160"/>
    </row>
    <row r="366" spans="1:5" s="124" customFormat="1" x14ac:dyDescent="0.3">
      <c r="A366" s="97"/>
      <c r="B366" s="123">
        <v>5410</v>
      </c>
      <c r="C366" s="160"/>
      <c r="D366" s="160"/>
      <c r="E366" s="160"/>
    </row>
    <row r="367" spans="1:5" s="124" customFormat="1" x14ac:dyDescent="0.3">
      <c r="A367" s="97"/>
      <c r="B367" s="123">
        <v>6210</v>
      </c>
      <c r="C367" s="160"/>
      <c r="D367" s="160"/>
      <c r="E367" s="160"/>
    </row>
    <row r="368" spans="1:5" s="124" customFormat="1" x14ac:dyDescent="0.3">
      <c r="A368" s="97"/>
      <c r="B368" s="123">
        <v>7210</v>
      </c>
      <c r="C368" s="160"/>
      <c r="D368" s="160"/>
      <c r="E368" s="160"/>
    </row>
    <row r="369" spans="1:5" s="124" customFormat="1" x14ac:dyDescent="0.3">
      <c r="A369" s="97"/>
      <c r="B369" s="123">
        <v>8210</v>
      </c>
      <c r="C369" s="160"/>
      <c r="D369" s="160"/>
      <c r="E369" s="160"/>
    </row>
    <row r="370" spans="1:5" s="124" customFormat="1" ht="26.4" x14ac:dyDescent="0.3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3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3">
      <c r="A372" s="97"/>
      <c r="B372" s="123">
        <v>3210</v>
      </c>
      <c r="C372" s="160"/>
      <c r="D372" s="160"/>
      <c r="E372" s="160"/>
    </row>
    <row r="373" spans="1:5" s="124" customFormat="1" x14ac:dyDescent="0.3">
      <c r="A373" s="97"/>
      <c r="B373" s="123">
        <v>4910</v>
      </c>
      <c r="C373" s="160"/>
      <c r="D373" s="160"/>
      <c r="E373" s="160"/>
    </row>
    <row r="374" spans="1:5" s="124" customFormat="1" x14ac:dyDescent="0.3">
      <c r="A374" s="97"/>
      <c r="B374" s="123">
        <v>5410</v>
      </c>
      <c r="C374" s="160"/>
      <c r="D374" s="160"/>
      <c r="E374" s="160"/>
    </row>
    <row r="375" spans="1:5" s="124" customFormat="1" x14ac:dyDescent="0.3">
      <c r="A375" s="97"/>
      <c r="B375" s="123">
        <v>6210</v>
      </c>
      <c r="C375" s="160"/>
      <c r="D375" s="160"/>
      <c r="E375" s="160"/>
    </row>
    <row r="376" spans="1:5" s="124" customFormat="1" x14ac:dyDescent="0.3">
      <c r="A376" s="97"/>
      <c r="B376" s="123">
        <v>7210</v>
      </c>
      <c r="C376" s="160"/>
      <c r="D376" s="160"/>
      <c r="E376" s="160"/>
    </row>
    <row r="377" spans="1:5" s="124" customFormat="1" x14ac:dyDescent="0.3">
      <c r="A377" s="97"/>
      <c r="B377" s="123">
        <v>8210</v>
      </c>
      <c r="C377" s="160"/>
      <c r="D377" s="160"/>
      <c r="E377" s="160"/>
    </row>
    <row r="378" spans="1:5" s="124" customFormat="1" ht="26.4" x14ac:dyDescent="0.3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3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3">
      <c r="A380" s="97"/>
      <c r="B380" s="123">
        <v>3210</v>
      </c>
      <c r="C380" s="160"/>
      <c r="D380" s="160"/>
      <c r="E380" s="160"/>
    </row>
    <row r="381" spans="1:5" s="124" customFormat="1" x14ac:dyDescent="0.3">
      <c r="A381" s="97"/>
      <c r="B381" s="123">
        <v>4910</v>
      </c>
      <c r="C381" s="160"/>
      <c r="D381" s="160"/>
      <c r="E381" s="160"/>
    </row>
    <row r="382" spans="1:5" s="124" customFormat="1" x14ac:dyDescent="0.3">
      <c r="A382" s="97"/>
      <c r="B382" s="123">
        <v>5410</v>
      </c>
      <c r="C382" s="160"/>
      <c r="D382" s="160"/>
      <c r="E382" s="160"/>
    </row>
    <row r="383" spans="1:5" s="124" customFormat="1" x14ac:dyDescent="0.3">
      <c r="A383" s="97"/>
      <c r="B383" s="123">
        <v>6210</v>
      </c>
      <c r="C383" s="160"/>
      <c r="D383" s="160"/>
      <c r="E383" s="160"/>
    </row>
    <row r="384" spans="1:5" s="124" customFormat="1" x14ac:dyDescent="0.3">
      <c r="A384" s="97"/>
      <c r="B384" s="123">
        <v>7210</v>
      </c>
      <c r="C384" s="160"/>
      <c r="D384" s="160"/>
      <c r="E384" s="160"/>
    </row>
    <row r="385" spans="1:5" s="124" customFormat="1" x14ac:dyDescent="0.3">
      <c r="A385" s="97"/>
      <c r="B385" s="123">
        <v>8210</v>
      </c>
      <c r="C385" s="160"/>
      <c r="D385" s="160"/>
      <c r="E385" s="160"/>
    </row>
    <row r="386" spans="1:5" s="124" customFormat="1" ht="26.4" x14ac:dyDescent="0.3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3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3">
      <c r="A388" s="97"/>
      <c r="B388" s="123">
        <v>3210</v>
      </c>
      <c r="C388" s="160"/>
      <c r="D388" s="160"/>
      <c r="E388" s="160"/>
    </row>
    <row r="389" spans="1:5" s="124" customFormat="1" x14ac:dyDescent="0.3">
      <c r="A389" s="97"/>
      <c r="B389" s="123">
        <v>4910</v>
      </c>
      <c r="C389" s="160"/>
      <c r="D389" s="160"/>
      <c r="E389" s="160"/>
    </row>
    <row r="390" spans="1:5" s="124" customFormat="1" x14ac:dyDescent="0.3">
      <c r="A390" s="97"/>
      <c r="B390" s="123">
        <v>5410</v>
      </c>
      <c r="C390" s="160"/>
      <c r="D390" s="160"/>
      <c r="E390" s="160"/>
    </row>
    <row r="391" spans="1:5" s="124" customFormat="1" x14ac:dyDescent="0.3">
      <c r="A391" s="97"/>
      <c r="B391" s="123">
        <v>6210</v>
      </c>
      <c r="C391" s="160"/>
      <c r="D391" s="160"/>
      <c r="E391" s="160"/>
    </row>
    <row r="392" spans="1:5" s="124" customFormat="1" x14ac:dyDescent="0.3">
      <c r="A392" s="97"/>
      <c r="B392" s="123">
        <v>7210</v>
      </c>
      <c r="C392" s="160"/>
      <c r="D392" s="160"/>
      <c r="E392" s="160"/>
    </row>
    <row r="393" spans="1:5" s="124" customFormat="1" x14ac:dyDescent="0.3">
      <c r="A393" s="97"/>
      <c r="B393" s="123">
        <v>8210</v>
      </c>
      <c r="C393" s="160"/>
      <c r="D393" s="160"/>
      <c r="E393" s="160"/>
    </row>
    <row r="394" spans="1:5" s="124" customFormat="1" x14ac:dyDescent="0.3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3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3">
      <c r="A396" s="97"/>
      <c r="B396" s="123">
        <v>3210</v>
      </c>
      <c r="C396" s="160"/>
      <c r="D396" s="160"/>
      <c r="E396" s="160"/>
    </row>
    <row r="397" spans="1:5" s="124" customFormat="1" x14ac:dyDescent="0.3">
      <c r="A397" s="97"/>
      <c r="B397" s="123">
        <v>4910</v>
      </c>
      <c r="C397" s="160"/>
      <c r="D397" s="160"/>
      <c r="E397" s="160"/>
    </row>
    <row r="398" spans="1:5" s="124" customFormat="1" x14ac:dyDescent="0.3">
      <c r="A398" s="97"/>
      <c r="B398" s="123">
        <v>5410</v>
      </c>
      <c r="C398" s="160"/>
      <c r="D398" s="160"/>
      <c r="E398" s="160"/>
    </row>
    <row r="399" spans="1:5" s="124" customFormat="1" x14ac:dyDescent="0.3">
      <c r="A399" s="97"/>
      <c r="B399" s="123">
        <v>6210</v>
      </c>
      <c r="C399" s="160"/>
      <c r="D399" s="160"/>
      <c r="E399" s="160"/>
    </row>
    <row r="400" spans="1:5" s="124" customFormat="1" x14ac:dyDescent="0.3">
      <c r="A400" s="97"/>
      <c r="B400" s="123">
        <v>7210</v>
      </c>
      <c r="C400" s="160"/>
      <c r="D400" s="160"/>
      <c r="E400" s="160"/>
    </row>
    <row r="401" spans="1:5" s="124" customFormat="1" x14ac:dyDescent="0.3">
      <c r="A401" s="97"/>
      <c r="B401" s="123">
        <v>8210</v>
      </c>
      <c r="C401" s="160"/>
      <c r="D401" s="160"/>
      <c r="E401" s="160"/>
    </row>
    <row r="402" spans="1:5" s="124" customFormat="1" x14ac:dyDescent="0.3">
      <c r="A402" s="136">
        <v>9</v>
      </c>
      <c r="B402" s="154" t="s">
        <v>261</v>
      </c>
      <c r="C402" s="138">
        <f>SUM(C403)</f>
        <v>247500</v>
      </c>
      <c r="D402" s="138">
        <f>SUM(D403)</f>
        <v>4208</v>
      </c>
      <c r="E402" s="138">
        <f>SUM(E403)</f>
        <v>251708</v>
      </c>
    </row>
    <row r="403" spans="1:5" s="124" customFormat="1" x14ac:dyDescent="0.3">
      <c r="A403" s="139">
        <v>922</v>
      </c>
      <c r="B403" s="155" t="s">
        <v>262</v>
      </c>
      <c r="C403" s="141">
        <f>SUM(C404,C411)</f>
        <v>247500</v>
      </c>
      <c r="D403" s="141">
        <f>SUM(D404,D411)</f>
        <v>4208</v>
      </c>
      <c r="E403" s="141">
        <f>SUM(E404,E411)</f>
        <v>251708</v>
      </c>
    </row>
    <row r="404" spans="1:5" s="124" customFormat="1" x14ac:dyDescent="0.3">
      <c r="A404" s="140">
        <v>9221</v>
      </c>
      <c r="B404" s="102" t="s">
        <v>218</v>
      </c>
      <c r="C404" s="99">
        <f t="shared" ref="C404" si="109">SUM(C405:C410)</f>
        <v>247500</v>
      </c>
      <c r="D404" s="99">
        <f t="shared" ref="D404:E404" si="110">SUM(D405:D410)</f>
        <v>4208</v>
      </c>
      <c r="E404" s="99">
        <f t="shared" si="110"/>
        <v>251708</v>
      </c>
    </row>
    <row r="405" spans="1:5" s="124" customFormat="1" x14ac:dyDescent="0.3">
      <c r="A405" s="97"/>
      <c r="B405" s="123">
        <v>3210</v>
      </c>
      <c r="C405" s="160"/>
      <c r="D405" s="160"/>
      <c r="E405" s="160"/>
    </row>
    <row r="406" spans="1:5" s="124" customFormat="1" x14ac:dyDescent="0.3">
      <c r="A406" s="97"/>
      <c r="B406" s="123">
        <v>4910</v>
      </c>
      <c r="C406" s="160"/>
      <c r="D406" s="160">
        <v>4208</v>
      </c>
      <c r="E406" s="160">
        <v>4208</v>
      </c>
    </row>
    <row r="407" spans="1:5" s="124" customFormat="1" x14ac:dyDescent="0.3">
      <c r="A407" s="97"/>
      <c r="B407" s="123">
        <v>5410</v>
      </c>
      <c r="C407" s="160">
        <v>243800</v>
      </c>
      <c r="D407" s="160"/>
      <c r="E407" s="160">
        <v>243800</v>
      </c>
    </row>
    <row r="408" spans="1:5" s="124" customFormat="1" x14ac:dyDescent="0.3">
      <c r="A408" s="97"/>
      <c r="B408" s="123">
        <v>6210</v>
      </c>
      <c r="C408" s="160">
        <v>3700</v>
      </c>
      <c r="D408" s="160"/>
      <c r="E408" s="160">
        <v>3700</v>
      </c>
    </row>
    <row r="409" spans="1:5" s="124" customFormat="1" x14ac:dyDescent="0.3">
      <c r="A409" s="97"/>
      <c r="B409" s="123">
        <v>7210</v>
      </c>
      <c r="C409" s="160"/>
      <c r="D409" s="160"/>
      <c r="E409" s="160"/>
    </row>
    <row r="410" spans="1:5" s="124" customFormat="1" x14ac:dyDescent="0.3">
      <c r="A410" s="97"/>
      <c r="B410" s="123">
        <v>8210</v>
      </c>
      <c r="C410" s="160"/>
      <c r="D410" s="160"/>
      <c r="E410" s="160"/>
    </row>
    <row r="411" spans="1:5" s="124" customFormat="1" x14ac:dyDescent="0.3">
      <c r="A411" s="140">
        <v>9222</v>
      </c>
      <c r="B411" s="102" t="s">
        <v>219</v>
      </c>
      <c r="C411" s="99">
        <f t="shared" ref="C411" si="111">SUM(C412:C417)</f>
        <v>0</v>
      </c>
      <c r="D411" s="99">
        <f t="shared" ref="D411:E411" si="112">SUM(D412:D417)</f>
        <v>0</v>
      </c>
      <c r="E411" s="99">
        <f t="shared" si="112"/>
        <v>0</v>
      </c>
    </row>
    <row r="412" spans="1:5" s="124" customFormat="1" x14ac:dyDescent="0.3">
      <c r="A412" s="97"/>
      <c r="B412" s="123">
        <v>3210</v>
      </c>
      <c r="C412" s="160"/>
      <c r="D412" s="160"/>
      <c r="E412" s="160"/>
    </row>
    <row r="413" spans="1:5" s="124" customFormat="1" x14ac:dyDescent="0.3">
      <c r="A413" s="97"/>
      <c r="B413" s="123">
        <v>4910</v>
      </c>
      <c r="C413" s="160"/>
      <c r="D413" s="160"/>
      <c r="E413" s="160"/>
    </row>
    <row r="414" spans="1:5" s="124" customFormat="1" x14ac:dyDescent="0.3">
      <c r="A414" s="97"/>
      <c r="B414" s="123">
        <v>5410</v>
      </c>
      <c r="C414" s="160"/>
      <c r="D414" s="160"/>
      <c r="E414" s="160"/>
    </row>
    <row r="415" spans="1:5" s="124" customFormat="1" x14ac:dyDescent="0.3">
      <c r="A415" s="97"/>
      <c r="B415" s="123">
        <v>6210</v>
      </c>
      <c r="C415" s="160"/>
      <c r="D415" s="160"/>
      <c r="E415" s="160"/>
    </row>
    <row r="416" spans="1:5" s="124" customFormat="1" x14ac:dyDescent="0.3">
      <c r="A416" s="97"/>
      <c r="B416" s="123">
        <v>7210</v>
      </c>
      <c r="C416" s="160"/>
      <c r="D416" s="160"/>
      <c r="E416" s="160"/>
    </row>
    <row r="417" spans="1:5" s="124" customFormat="1" x14ac:dyDescent="0.3">
      <c r="A417" s="97"/>
      <c r="B417" s="123">
        <v>8210</v>
      </c>
      <c r="C417" s="160"/>
      <c r="D417" s="160"/>
      <c r="E417" s="160"/>
    </row>
    <row r="418" spans="1:5" s="124" customFormat="1" x14ac:dyDescent="0.3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17055860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1676214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18732074</v>
      </c>
    </row>
    <row r="419" spans="1:5" s="124" customFormat="1" x14ac:dyDescent="0.3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3">
      <c r="A420" s="86"/>
      <c r="B420" s="87"/>
      <c r="C420" s="96"/>
      <c r="D420" s="96"/>
      <c r="E420" s="96"/>
    </row>
    <row r="421" spans="1:5" s="124" customFormat="1" x14ac:dyDescent="0.3">
      <c r="A421" s="86"/>
      <c r="B421" s="144" t="s">
        <v>231</v>
      </c>
      <c r="C421" s="145">
        <f>C3</f>
        <v>16798360</v>
      </c>
      <c r="D421" s="145">
        <f>D3</f>
        <v>1679643</v>
      </c>
      <c r="E421" s="145">
        <f>E3</f>
        <v>18478003</v>
      </c>
    </row>
    <row r="422" spans="1:5" s="124" customFormat="1" x14ac:dyDescent="0.3">
      <c r="A422" s="86"/>
      <c r="B422" s="144" t="s">
        <v>232</v>
      </c>
      <c r="C422" s="145">
        <f>C293</f>
        <v>10000</v>
      </c>
      <c r="D422" s="145">
        <f>D293</f>
        <v>-7637</v>
      </c>
      <c r="E422" s="145">
        <f>E293</f>
        <v>2363</v>
      </c>
    </row>
    <row r="423" spans="1:5" s="125" customFormat="1" x14ac:dyDescent="0.3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3">
      <c r="A424" s="86"/>
      <c r="B424" s="144" t="s">
        <v>234</v>
      </c>
      <c r="C424" s="145">
        <f t="shared" ref="C424" si="113">C402</f>
        <v>247500</v>
      </c>
      <c r="D424" s="145">
        <f t="shared" ref="D424:E424" si="114">D402</f>
        <v>4208</v>
      </c>
      <c r="E424" s="145">
        <f t="shared" si="114"/>
        <v>251708</v>
      </c>
    </row>
    <row r="425" spans="1:5" s="134" customFormat="1" ht="13.2" x14ac:dyDescent="0.25">
      <c r="A425" s="86"/>
      <c r="B425" s="146" t="s">
        <v>235</v>
      </c>
      <c r="C425" s="147">
        <f t="shared" ref="C425:E425" si="115">SUM(C421:C424)</f>
        <v>17055860</v>
      </c>
      <c r="D425" s="147">
        <f t="shared" si="115"/>
        <v>1676214</v>
      </c>
      <c r="E425" s="147">
        <f t="shared" si="115"/>
        <v>18732074</v>
      </c>
    </row>
    <row r="426" spans="1:5" s="93" customFormat="1" x14ac:dyDescent="0.3">
      <c r="A426" s="86"/>
      <c r="B426" s="144" t="s">
        <v>230</v>
      </c>
      <c r="C426" s="145">
        <f t="shared" ref="C426:E426" si="116">C425-C418</f>
        <v>0</v>
      </c>
      <c r="D426" s="145">
        <f t="shared" si="116"/>
        <v>0</v>
      </c>
      <c r="E426" s="145">
        <f t="shared" si="116"/>
        <v>0</v>
      </c>
    </row>
    <row r="427" spans="1:5" x14ac:dyDescent="0.3">
      <c r="A427" s="86"/>
      <c r="B427" s="87"/>
      <c r="C427" s="96"/>
      <c r="D427" s="96"/>
      <c r="E427" s="96"/>
    </row>
    <row r="428" spans="1:5" ht="20.399999999999999" x14ac:dyDescent="0.3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3">
      <c r="A429" s="88"/>
      <c r="B429" s="121">
        <v>11</v>
      </c>
      <c r="C429" s="122">
        <f t="shared" ref="C429:E440" si="117">SUMIF($B$5:$B$418,$B429,C$5:C$418)</f>
        <v>35720</v>
      </c>
      <c r="D429" s="122">
        <f t="shared" si="117"/>
        <v>9336</v>
      </c>
      <c r="E429" s="122">
        <f t="shared" si="117"/>
        <v>45056</v>
      </c>
    </row>
    <row r="430" spans="1:5" x14ac:dyDescent="0.3">
      <c r="B430" s="119">
        <v>12</v>
      </c>
      <c r="C430" s="122">
        <f t="shared" si="117"/>
        <v>1346284</v>
      </c>
      <c r="D430" s="122">
        <f t="shared" si="117"/>
        <v>10426</v>
      </c>
      <c r="E430" s="122">
        <f t="shared" si="117"/>
        <v>1356710</v>
      </c>
    </row>
    <row r="431" spans="1:5" x14ac:dyDescent="0.3">
      <c r="B431" s="119">
        <v>5103</v>
      </c>
      <c r="C431" s="122">
        <f t="shared" si="117"/>
        <v>3500</v>
      </c>
      <c r="D431" s="122">
        <f t="shared" si="117"/>
        <v>-3220</v>
      </c>
      <c r="E431" s="122">
        <f t="shared" si="117"/>
        <v>280</v>
      </c>
    </row>
    <row r="432" spans="1:5" x14ac:dyDescent="0.3">
      <c r="B432" s="119">
        <v>526</v>
      </c>
      <c r="C432" s="122">
        <f t="shared" si="117"/>
        <v>129130</v>
      </c>
      <c r="D432" s="122">
        <f t="shared" si="117"/>
        <v>-7334</v>
      </c>
      <c r="E432" s="122">
        <f t="shared" si="117"/>
        <v>121796</v>
      </c>
    </row>
    <row r="433" spans="1:5" x14ac:dyDescent="0.3">
      <c r="B433" s="119">
        <v>527</v>
      </c>
      <c r="C433" s="122">
        <f t="shared" si="117"/>
        <v>0</v>
      </c>
      <c r="D433" s="122">
        <f t="shared" si="117"/>
        <v>0</v>
      </c>
      <c r="E433" s="122">
        <f t="shared" si="117"/>
        <v>0</v>
      </c>
    </row>
    <row r="434" spans="1:5" x14ac:dyDescent="0.3">
      <c r="B434" s="119">
        <v>5212</v>
      </c>
      <c r="C434" s="122">
        <f t="shared" si="117"/>
        <v>29990</v>
      </c>
      <c r="D434" s="122">
        <f t="shared" si="117"/>
        <v>5410</v>
      </c>
      <c r="E434" s="122">
        <f t="shared" si="117"/>
        <v>35400</v>
      </c>
    </row>
    <row r="435" spans="1:5" x14ac:dyDescent="0.3">
      <c r="B435" s="123">
        <v>3210</v>
      </c>
      <c r="C435" s="122">
        <f t="shared" si="117"/>
        <v>263236</v>
      </c>
      <c r="D435" s="122">
        <f t="shared" si="117"/>
        <v>-99365</v>
      </c>
      <c r="E435" s="122">
        <f t="shared" si="117"/>
        <v>163871</v>
      </c>
    </row>
    <row r="436" spans="1:5" x14ac:dyDescent="0.3">
      <c r="B436" s="123">
        <v>4910</v>
      </c>
      <c r="C436" s="122">
        <f t="shared" si="117"/>
        <v>6800</v>
      </c>
      <c r="D436" s="122">
        <f t="shared" si="117"/>
        <v>3408</v>
      </c>
      <c r="E436" s="122">
        <f t="shared" si="117"/>
        <v>10208</v>
      </c>
    </row>
    <row r="437" spans="1:5" x14ac:dyDescent="0.3">
      <c r="B437" s="123">
        <v>5410</v>
      </c>
      <c r="C437" s="122">
        <f t="shared" si="117"/>
        <v>15171500</v>
      </c>
      <c r="D437" s="122">
        <f t="shared" si="117"/>
        <v>1765190</v>
      </c>
      <c r="E437" s="122">
        <f t="shared" si="117"/>
        <v>16936690</v>
      </c>
    </row>
    <row r="438" spans="1:5" s="93" customFormat="1" ht="32.25" customHeight="1" x14ac:dyDescent="0.3">
      <c r="A438" s="85"/>
      <c r="B438" s="123">
        <v>6210</v>
      </c>
      <c r="C438" s="122">
        <f t="shared" si="117"/>
        <v>59700</v>
      </c>
      <c r="D438" s="122">
        <f t="shared" si="117"/>
        <v>0</v>
      </c>
      <c r="E438" s="122">
        <f t="shared" si="117"/>
        <v>59700</v>
      </c>
    </row>
    <row r="439" spans="1:5" x14ac:dyDescent="0.3">
      <c r="B439" s="123">
        <v>7210</v>
      </c>
      <c r="C439" s="122">
        <f t="shared" si="117"/>
        <v>10000</v>
      </c>
      <c r="D439" s="122">
        <f t="shared" si="117"/>
        <v>-7637</v>
      </c>
      <c r="E439" s="122">
        <f t="shared" si="117"/>
        <v>2363</v>
      </c>
    </row>
    <row r="440" spans="1:5" x14ac:dyDescent="0.3">
      <c r="B440" s="123">
        <v>8210</v>
      </c>
      <c r="C440" s="122">
        <f t="shared" si="117"/>
        <v>0</v>
      </c>
      <c r="D440" s="122">
        <f t="shared" si="117"/>
        <v>0</v>
      </c>
      <c r="E440" s="122">
        <f t="shared" si="117"/>
        <v>0</v>
      </c>
    </row>
    <row r="441" spans="1:5" x14ac:dyDescent="0.3">
      <c r="A441" s="148"/>
      <c r="B441" s="149" t="s">
        <v>235</v>
      </c>
      <c r="C441" s="150">
        <f t="shared" ref="C441:E441" si="118">SUM(C429:C440)</f>
        <v>17055860</v>
      </c>
      <c r="D441" s="150">
        <f t="shared" si="118"/>
        <v>1676214</v>
      </c>
      <c r="E441" s="150">
        <f t="shared" si="118"/>
        <v>18732074</v>
      </c>
    </row>
    <row r="442" spans="1:5" x14ac:dyDescent="0.3">
      <c r="A442" s="86"/>
      <c r="B442" s="137"/>
      <c r="C442" s="122"/>
      <c r="D442" s="122"/>
      <c r="E442" s="122"/>
    </row>
    <row r="443" spans="1:5" ht="20.399999999999999" x14ac:dyDescent="0.3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3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3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3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3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3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3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3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3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3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3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3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3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3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3">
      <c r="A457" s="161"/>
      <c r="B457" s="162"/>
      <c r="C457" s="163"/>
      <c r="D457" s="163"/>
      <c r="E457" s="163"/>
    </row>
    <row r="458" spans="1:5" s="164" customFormat="1" x14ac:dyDescent="0.3">
      <c r="A458" s="161"/>
      <c r="B458" s="162"/>
      <c r="C458" s="163"/>
      <c r="D458" s="163"/>
      <c r="E458" s="163"/>
    </row>
    <row r="459" spans="1:5" s="164" customFormat="1" x14ac:dyDescent="0.3">
      <c r="A459" s="161"/>
      <c r="B459" s="162"/>
      <c r="C459" s="163"/>
      <c r="D459" s="163"/>
      <c r="E459" s="163"/>
    </row>
    <row r="460" spans="1:5" s="164" customFormat="1" x14ac:dyDescent="0.3">
      <c r="A460" s="161"/>
      <c r="B460" s="162"/>
      <c r="C460" s="163"/>
      <c r="D460" s="163"/>
      <c r="E460" s="163"/>
    </row>
    <row r="461" spans="1:5" s="164" customFormat="1" x14ac:dyDescent="0.3">
      <c r="A461" s="161"/>
      <c r="B461" s="162"/>
      <c r="C461" s="163"/>
      <c r="D461" s="163"/>
      <c r="E461" s="163"/>
    </row>
    <row r="462" spans="1:5" s="164" customFormat="1" x14ac:dyDescent="0.3">
      <c r="A462" s="161"/>
      <c r="B462" s="162"/>
      <c r="C462" s="163"/>
      <c r="D462" s="163"/>
      <c r="E462" s="163"/>
    </row>
    <row r="463" spans="1:5" s="164" customFormat="1" x14ac:dyDescent="0.3">
      <c r="A463" s="161"/>
      <c r="B463" s="162"/>
      <c r="C463" s="163"/>
      <c r="D463" s="163"/>
      <c r="E463" s="163"/>
    </row>
    <row r="464" spans="1:5" s="164" customFormat="1" x14ac:dyDescent="0.3">
      <c r="A464" s="161"/>
      <c r="B464" s="162"/>
      <c r="C464" s="163"/>
      <c r="D464" s="163"/>
      <c r="E464" s="163"/>
    </row>
    <row r="465" spans="1:5" s="164" customFormat="1" x14ac:dyDescent="0.3">
      <c r="A465" s="161"/>
      <c r="B465" s="162"/>
      <c r="C465" s="163"/>
      <c r="D465" s="163"/>
      <c r="E465" s="163"/>
    </row>
    <row r="466" spans="1:5" s="164" customFormat="1" x14ac:dyDescent="0.3">
      <c r="A466" s="161"/>
      <c r="B466" s="162"/>
      <c r="C466" s="163"/>
      <c r="D466" s="163"/>
      <c r="E466" s="163"/>
    </row>
    <row r="467" spans="1:5" s="164" customFormat="1" x14ac:dyDescent="0.3">
      <c r="A467" s="161"/>
      <c r="B467" s="162"/>
      <c r="C467" s="163"/>
      <c r="D467" s="163"/>
      <c r="E467" s="163"/>
    </row>
    <row r="468" spans="1:5" s="164" customFormat="1" x14ac:dyDescent="0.3">
      <c r="A468" s="161"/>
      <c r="B468" s="162"/>
      <c r="C468" s="163"/>
      <c r="D468" s="163"/>
      <c r="E468" s="163"/>
    </row>
    <row r="469" spans="1:5" s="164" customFormat="1" x14ac:dyDescent="0.3">
      <c r="A469" s="161"/>
      <c r="B469" s="162"/>
      <c r="C469" s="163"/>
      <c r="D469" s="163"/>
      <c r="E469" s="163"/>
    </row>
    <row r="470" spans="1:5" s="164" customFormat="1" x14ac:dyDescent="0.3">
      <c r="A470" s="161"/>
      <c r="B470" s="162"/>
      <c r="C470" s="163"/>
      <c r="D470" s="163"/>
      <c r="E470" s="163"/>
    </row>
    <row r="471" spans="1:5" s="164" customFormat="1" x14ac:dyDescent="0.3">
      <c r="A471" s="161"/>
      <c r="B471" s="162"/>
      <c r="C471" s="163"/>
      <c r="D471" s="163"/>
      <c r="E471" s="163"/>
    </row>
    <row r="472" spans="1:5" s="164" customFormat="1" x14ac:dyDescent="0.3">
      <c r="A472" s="161"/>
      <c r="B472" s="162"/>
      <c r="C472" s="163"/>
      <c r="D472" s="163"/>
      <c r="E472" s="163"/>
    </row>
    <row r="473" spans="1:5" s="164" customFormat="1" x14ac:dyDescent="0.3">
      <c r="A473" s="161"/>
      <c r="B473" s="162"/>
      <c r="C473" s="163"/>
      <c r="D473" s="163"/>
      <c r="E473" s="163"/>
    </row>
    <row r="474" spans="1:5" s="164" customFormat="1" x14ac:dyDescent="0.3">
      <c r="A474" s="161"/>
      <c r="B474" s="162"/>
      <c r="C474" s="163"/>
      <c r="D474" s="163"/>
      <c r="E474" s="163"/>
    </row>
    <row r="475" spans="1:5" s="164" customFormat="1" x14ac:dyDescent="0.3">
      <c r="A475" s="161"/>
      <c r="B475" s="162"/>
      <c r="C475" s="163"/>
      <c r="D475" s="163"/>
      <c r="E475" s="163"/>
    </row>
    <row r="476" spans="1:5" s="164" customFormat="1" x14ac:dyDescent="0.3">
      <c r="A476" s="161"/>
      <c r="B476" s="162"/>
      <c r="C476" s="163"/>
      <c r="D476" s="163"/>
      <c r="E476" s="163"/>
    </row>
    <row r="477" spans="1:5" s="164" customFormat="1" x14ac:dyDescent="0.3">
      <c r="A477" s="161"/>
      <c r="B477" s="162"/>
      <c r="C477" s="163"/>
      <c r="D477" s="163"/>
      <c r="E477" s="163"/>
    </row>
    <row r="478" spans="1:5" s="164" customFormat="1" x14ac:dyDescent="0.3">
      <c r="A478" s="161"/>
      <c r="B478" s="162"/>
      <c r="C478" s="163"/>
      <c r="D478" s="163"/>
      <c r="E478" s="163"/>
    </row>
    <row r="479" spans="1:5" s="164" customFormat="1" x14ac:dyDescent="0.3">
      <c r="A479" s="161"/>
      <c r="B479" s="162"/>
      <c r="C479" s="163"/>
      <c r="D479" s="163"/>
      <c r="E479" s="163"/>
    </row>
    <row r="480" spans="1:5" s="164" customFormat="1" x14ac:dyDescent="0.3">
      <c r="A480" s="161"/>
      <c r="B480" s="162"/>
      <c r="C480" s="163"/>
      <c r="D480" s="163"/>
      <c r="E480" s="163"/>
    </row>
    <row r="481" spans="1:5" s="164" customFormat="1" x14ac:dyDescent="0.3">
      <c r="A481" s="161"/>
      <c r="B481" s="162"/>
      <c r="C481" s="163"/>
      <c r="D481" s="163"/>
      <c r="E481" s="163"/>
    </row>
    <row r="482" spans="1:5" s="164" customFormat="1" x14ac:dyDescent="0.3">
      <c r="A482" s="161"/>
      <c r="B482" s="162"/>
      <c r="C482" s="163"/>
      <c r="D482" s="163"/>
      <c r="E482" s="163"/>
    </row>
    <row r="483" spans="1:5" s="164" customFormat="1" x14ac:dyDescent="0.3">
      <c r="A483" s="161"/>
      <c r="B483" s="162"/>
      <c r="C483" s="163"/>
      <c r="D483" s="163"/>
      <c r="E483" s="163"/>
    </row>
    <row r="484" spans="1:5" s="164" customFormat="1" x14ac:dyDescent="0.3">
      <c r="A484" s="161"/>
      <c r="B484" s="162"/>
      <c r="C484" s="163"/>
      <c r="D484" s="163"/>
      <c r="E484" s="163"/>
    </row>
    <row r="485" spans="1:5" s="164" customFormat="1" x14ac:dyDescent="0.3">
      <c r="A485" s="161"/>
      <c r="B485" s="162"/>
      <c r="C485" s="163"/>
      <c r="D485" s="163"/>
      <c r="E485" s="163"/>
    </row>
    <row r="486" spans="1:5" s="164" customFormat="1" x14ac:dyDescent="0.3">
      <c r="A486" s="161"/>
      <c r="B486" s="162"/>
      <c r="C486" s="163"/>
      <c r="D486" s="163"/>
      <c r="E486" s="163"/>
    </row>
    <row r="487" spans="1:5" s="164" customFormat="1" x14ac:dyDescent="0.3">
      <c r="A487" s="161"/>
      <c r="B487" s="162"/>
      <c r="C487" s="163"/>
      <c r="D487" s="163"/>
      <c r="E487" s="163"/>
    </row>
    <row r="488" spans="1:5" s="164" customFormat="1" x14ac:dyDescent="0.3">
      <c r="A488" s="161"/>
      <c r="B488" s="162"/>
      <c r="C488" s="163"/>
      <c r="D488" s="163"/>
      <c r="E488" s="163"/>
    </row>
    <row r="489" spans="1:5" s="164" customFormat="1" x14ac:dyDescent="0.3">
      <c r="A489" s="161"/>
      <c r="B489" s="162"/>
      <c r="C489" s="163"/>
      <c r="D489" s="163"/>
      <c r="E489" s="163"/>
    </row>
    <row r="490" spans="1:5" s="164" customFormat="1" x14ac:dyDescent="0.3">
      <c r="A490" s="161"/>
      <c r="B490" s="162"/>
      <c r="C490" s="163"/>
      <c r="D490" s="163"/>
      <c r="E490" s="163"/>
    </row>
    <row r="491" spans="1:5" s="164" customFormat="1" x14ac:dyDescent="0.3">
      <c r="A491" s="161"/>
      <c r="B491" s="162"/>
      <c r="C491" s="163"/>
      <c r="D491" s="163"/>
      <c r="E491" s="163"/>
    </row>
    <row r="492" spans="1:5" s="164" customFormat="1" x14ac:dyDescent="0.3">
      <c r="A492" s="161"/>
      <c r="B492" s="162"/>
      <c r="C492" s="163"/>
      <c r="D492" s="163"/>
      <c r="E492" s="163"/>
    </row>
    <row r="493" spans="1:5" s="164" customFormat="1" x14ac:dyDescent="0.3">
      <c r="A493" s="161"/>
      <c r="B493" s="162"/>
      <c r="C493" s="163"/>
      <c r="D493" s="163"/>
      <c r="E493" s="163"/>
    </row>
    <row r="494" spans="1:5" s="164" customFormat="1" x14ac:dyDescent="0.3">
      <c r="A494" s="161"/>
      <c r="B494" s="162"/>
      <c r="C494" s="163"/>
      <c r="D494" s="163"/>
      <c r="E494" s="163"/>
    </row>
    <row r="495" spans="1:5" s="164" customFormat="1" x14ac:dyDescent="0.3">
      <c r="A495" s="161"/>
      <c r="B495" s="162"/>
      <c r="C495" s="163"/>
      <c r="D495" s="163"/>
      <c r="E495" s="163"/>
    </row>
    <row r="496" spans="1:5" s="164" customFormat="1" x14ac:dyDescent="0.3">
      <c r="A496" s="161"/>
      <c r="B496" s="162"/>
      <c r="C496" s="163"/>
      <c r="D496" s="163"/>
      <c r="E496" s="163"/>
    </row>
    <row r="497" spans="1:5" s="164" customFormat="1" x14ac:dyDescent="0.3">
      <c r="A497" s="161"/>
      <c r="B497" s="162"/>
      <c r="C497" s="163"/>
      <c r="D497" s="163"/>
      <c r="E497" s="163"/>
    </row>
    <row r="498" spans="1:5" s="164" customFormat="1" x14ac:dyDescent="0.3">
      <c r="A498" s="161"/>
      <c r="B498" s="162"/>
      <c r="C498" s="163"/>
      <c r="D498" s="163"/>
      <c r="E498" s="163"/>
    </row>
    <row r="499" spans="1:5" s="164" customFormat="1" x14ac:dyDescent="0.3">
      <c r="A499" s="161"/>
      <c r="B499" s="162"/>
      <c r="C499" s="163"/>
      <c r="D499" s="163"/>
      <c r="E499" s="163"/>
    </row>
    <row r="500" spans="1:5" s="164" customFormat="1" x14ac:dyDescent="0.3">
      <c r="A500" s="161"/>
      <c r="B500" s="162"/>
      <c r="C500" s="163"/>
      <c r="D500" s="163"/>
      <c r="E500" s="163"/>
    </row>
    <row r="501" spans="1:5" s="164" customFormat="1" x14ac:dyDescent="0.3">
      <c r="A501" s="161"/>
      <c r="B501" s="162"/>
      <c r="C501" s="163"/>
      <c r="D501" s="163"/>
      <c r="E501" s="163"/>
    </row>
    <row r="502" spans="1:5" s="164" customFormat="1" x14ac:dyDescent="0.3">
      <c r="A502" s="161"/>
      <c r="B502" s="162"/>
      <c r="C502" s="163"/>
      <c r="D502" s="163"/>
      <c r="E502" s="163"/>
    </row>
    <row r="503" spans="1:5" s="164" customFormat="1" x14ac:dyDescent="0.3">
      <c r="A503" s="161"/>
      <c r="B503" s="162"/>
      <c r="C503" s="163"/>
      <c r="D503" s="163"/>
      <c r="E503" s="163"/>
    </row>
    <row r="504" spans="1:5" s="164" customFormat="1" x14ac:dyDescent="0.3">
      <c r="A504" s="161"/>
      <c r="B504" s="162"/>
      <c r="C504" s="163"/>
      <c r="D504" s="163"/>
      <c r="E504" s="163"/>
    </row>
    <row r="505" spans="1:5" s="164" customFormat="1" x14ac:dyDescent="0.3">
      <c r="A505" s="161"/>
      <c r="B505" s="162"/>
      <c r="C505" s="163"/>
      <c r="D505" s="163"/>
      <c r="E505" s="163"/>
    </row>
    <row r="506" spans="1:5" s="164" customFormat="1" x14ac:dyDescent="0.3">
      <c r="A506" s="161"/>
      <c r="B506" s="162"/>
      <c r="C506" s="163"/>
      <c r="D506" s="163"/>
      <c r="E506" s="163"/>
    </row>
    <row r="507" spans="1:5" s="164" customFormat="1" x14ac:dyDescent="0.3">
      <c r="A507" s="161"/>
      <c r="B507" s="162"/>
      <c r="C507" s="163"/>
      <c r="D507" s="163"/>
      <c r="E507" s="163"/>
    </row>
    <row r="508" spans="1:5" s="164" customFormat="1" x14ac:dyDescent="0.3">
      <c r="A508" s="161"/>
      <c r="B508" s="162"/>
      <c r="C508" s="163"/>
      <c r="D508" s="163"/>
      <c r="E508" s="163"/>
    </row>
    <row r="509" spans="1:5" s="164" customFormat="1" x14ac:dyDescent="0.3">
      <c r="A509" s="161"/>
      <c r="B509" s="162"/>
      <c r="C509" s="163"/>
      <c r="D509" s="163"/>
      <c r="E509" s="163"/>
    </row>
    <row r="510" spans="1:5" s="164" customFormat="1" x14ac:dyDescent="0.3">
      <c r="A510" s="161"/>
      <c r="B510" s="162"/>
      <c r="C510" s="163"/>
      <c r="D510" s="163"/>
      <c r="E510" s="163"/>
    </row>
    <row r="511" spans="1:5" s="164" customFormat="1" x14ac:dyDescent="0.3">
      <c r="A511" s="161"/>
      <c r="B511" s="162"/>
      <c r="C511" s="163"/>
      <c r="D511" s="163"/>
      <c r="E511" s="163"/>
    </row>
    <row r="512" spans="1:5" s="164" customFormat="1" x14ac:dyDescent="0.3">
      <c r="A512" s="161"/>
      <c r="B512" s="162"/>
      <c r="C512" s="163"/>
      <c r="D512" s="163"/>
      <c r="E512" s="163"/>
    </row>
    <row r="513" spans="1:5" s="164" customFormat="1" x14ac:dyDescent="0.3">
      <c r="A513" s="161"/>
      <c r="B513" s="162"/>
      <c r="C513" s="163"/>
      <c r="D513" s="163"/>
      <c r="E513" s="163"/>
    </row>
    <row r="514" spans="1:5" s="164" customFormat="1" x14ac:dyDescent="0.3">
      <c r="A514" s="161"/>
      <c r="B514" s="162"/>
      <c r="C514" s="163"/>
      <c r="D514" s="163"/>
      <c r="E514" s="163"/>
    </row>
    <row r="515" spans="1:5" s="164" customFormat="1" x14ac:dyDescent="0.3">
      <c r="A515" s="161"/>
      <c r="B515" s="162"/>
      <c r="C515" s="163"/>
      <c r="D515" s="163"/>
      <c r="E515" s="163"/>
    </row>
    <row r="516" spans="1:5" s="164" customFormat="1" x14ac:dyDescent="0.3">
      <c r="A516" s="161"/>
      <c r="B516" s="162"/>
      <c r="C516" s="163"/>
      <c r="D516" s="163"/>
      <c r="E516" s="163"/>
    </row>
    <row r="517" spans="1:5" s="164" customFormat="1" x14ac:dyDescent="0.3">
      <c r="A517" s="161"/>
      <c r="B517" s="162"/>
      <c r="C517" s="163"/>
      <c r="D517" s="163"/>
      <c r="E517" s="163"/>
    </row>
    <row r="518" spans="1:5" s="164" customFormat="1" x14ac:dyDescent="0.3">
      <c r="A518" s="161"/>
      <c r="B518" s="162"/>
      <c r="C518" s="163"/>
      <c r="D518" s="163"/>
      <c r="E518" s="163"/>
    </row>
    <row r="519" spans="1:5" s="164" customFormat="1" x14ac:dyDescent="0.3">
      <c r="A519" s="161"/>
      <c r="B519" s="162"/>
      <c r="C519" s="163"/>
      <c r="D519" s="163"/>
      <c r="E519" s="163"/>
    </row>
    <row r="520" spans="1:5" s="164" customFormat="1" x14ac:dyDescent="0.3">
      <c r="A520" s="161"/>
      <c r="B520" s="162"/>
      <c r="C520" s="163"/>
      <c r="D520" s="163"/>
      <c r="E520" s="163"/>
    </row>
    <row r="521" spans="1:5" s="164" customFormat="1" x14ac:dyDescent="0.3">
      <c r="A521" s="161"/>
      <c r="B521" s="162"/>
      <c r="C521" s="163"/>
      <c r="D521" s="163"/>
      <c r="E521" s="163"/>
    </row>
    <row r="522" spans="1:5" s="164" customFormat="1" x14ac:dyDescent="0.3">
      <c r="A522" s="161"/>
      <c r="B522" s="162"/>
      <c r="C522" s="163"/>
      <c r="D522" s="163"/>
      <c r="E522" s="163"/>
    </row>
    <row r="523" spans="1:5" s="164" customFormat="1" x14ac:dyDescent="0.3">
      <c r="A523" s="161"/>
      <c r="B523" s="162"/>
      <c r="C523" s="163"/>
      <c r="D523" s="163"/>
      <c r="E523" s="163"/>
    </row>
    <row r="524" spans="1:5" s="164" customFormat="1" x14ac:dyDescent="0.3">
      <c r="A524" s="161"/>
      <c r="B524" s="162"/>
      <c r="C524" s="163"/>
      <c r="D524" s="163"/>
      <c r="E524" s="163"/>
    </row>
    <row r="525" spans="1:5" s="164" customFormat="1" x14ac:dyDescent="0.3">
      <c r="A525" s="161"/>
      <c r="B525" s="162"/>
      <c r="C525" s="163"/>
      <c r="D525" s="163"/>
      <c r="E525" s="163"/>
    </row>
    <row r="526" spans="1:5" s="164" customFormat="1" x14ac:dyDescent="0.3">
      <c r="A526" s="161"/>
      <c r="B526" s="162"/>
      <c r="C526" s="163"/>
      <c r="D526" s="163"/>
      <c r="E526" s="163"/>
    </row>
    <row r="527" spans="1:5" s="164" customFormat="1" x14ac:dyDescent="0.3">
      <c r="A527" s="161"/>
      <c r="B527" s="162"/>
      <c r="C527" s="163"/>
      <c r="D527" s="163"/>
      <c r="E527" s="163"/>
    </row>
    <row r="528" spans="1:5" s="164" customFormat="1" x14ac:dyDescent="0.3">
      <c r="A528" s="161"/>
      <c r="B528" s="162"/>
      <c r="C528" s="163"/>
      <c r="D528" s="163"/>
      <c r="E528" s="163"/>
    </row>
    <row r="529" spans="1:5" s="164" customFormat="1" x14ac:dyDescent="0.3">
      <c r="A529" s="161"/>
      <c r="B529" s="162"/>
      <c r="C529" s="163"/>
      <c r="D529" s="163"/>
      <c r="E529" s="163"/>
    </row>
    <row r="530" spans="1:5" s="164" customFormat="1" x14ac:dyDescent="0.3">
      <c r="A530" s="161"/>
      <c r="B530" s="162"/>
      <c r="C530" s="163"/>
      <c r="D530" s="163"/>
      <c r="E530" s="163"/>
    </row>
    <row r="531" spans="1:5" s="164" customFormat="1" x14ac:dyDescent="0.3">
      <c r="A531" s="161"/>
      <c r="B531" s="162"/>
      <c r="C531" s="163"/>
      <c r="D531" s="163"/>
      <c r="E531" s="163"/>
    </row>
    <row r="532" spans="1:5" s="164" customFormat="1" x14ac:dyDescent="0.3">
      <c r="A532" s="161"/>
      <c r="B532" s="162"/>
      <c r="C532" s="163"/>
      <c r="D532" s="163"/>
      <c r="E532" s="163"/>
    </row>
    <row r="533" spans="1:5" s="164" customFormat="1" x14ac:dyDescent="0.3">
      <c r="A533" s="161"/>
      <c r="B533" s="162"/>
      <c r="C533" s="163"/>
      <c r="D533" s="163"/>
      <c r="E533" s="163"/>
    </row>
    <row r="534" spans="1:5" s="164" customFormat="1" x14ac:dyDescent="0.3">
      <c r="A534" s="161"/>
      <c r="B534" s="162"/>
      <c r="C534" s="163"/>
      <c r="D534" s="163"/>
      <c r="E534" s="163"/>
    </row>
    <row r="535" spans="1:5" s="164" customFormat="1" x14ac:dyDescent="0.3">
      <c r="A535" s="161"/>
      <c r="B535" s="162"/>
      <c r="C535" s="163"/>
      <c r="D535" s="163"/>
      <c r="E535" s="163"/>
    </row>
    <row r="536" spans="1:5" s="164" customFormat="1" x14ac:dyDescent="0.3">
      <c r="A536" s="161"/>
      <c r="B536" s="162"/>
      <c r="C536" s="163"/>
      <c r="D536" s="163"/>
      <c r="E536" s="163"/>
    </row>
    <row r="537" spans="1:5" s="164" customFormat="1" x14ac:dyDescent="0.3">
      <c r="A537" s="161"/>
      <c r="B537" s="162"/>
      <c r="C537" s="163"/>
      <c r="D537" s="163"/>
      <c r="E537" s="163"/>
    </row>
    <row r="538" spans="1:5" s="164" customFormat="1" x14ac:dyDescent="0.3">
      <c r="A538" s="161"/>
      <c r="B538" s="162"/>
      <c r="C538" s="163"/>
      <c r="D538" s="163"/>
      <c r="E538" s="163"/>
    </row>
    <row r="539" spans="1:5" s="164" customFormat="1" x14ac:dyDescent="0.3">
      <c r="A539" s="161"/>
      <c r="B539" s="162"/>
      <c r="C539" s="163"/>
      <c r="D539" s="163"/>
      <c r="E539" s="163"/>
    </row>
    <row r="540" spans="1:5" s="164" customFormat="1" x14ac:dyDescent="0.3">
      <c r="A540" s="161"/>
      <c r="B540" s="162"/>
      <c r="C540" s="163"/>
      <c r="D540" s="163"/>
      <c r="E540" s="163"/>
    </row>
    <row r="541" spans="1:5" s="164" customFormat="1" x14ac:dyDescent="0.3">
      <c r="A541" s="161"/>
      <c r="B541" s="162"/>
      <c r="C541" s="163"/>
      <c r="D541" s="163"/>
      <c r="E541" s="163"/>
    </row>
    <row r="542" spans="1:5" s="164" customFormat="1" x14ac:dyDescent="0.3">
      <c r="A542" s="161"/>
      <c r="B542" s="162"/>
      <c r="C542" s="163"/>
      <c r="D542" s="163"/>
      <c r="E542" s="163"/>
    </row>
    <row r="543" spans="1:5" s="164" customFormat="1" x14ac:dyDescent="0.3">
      <c r="A543" s="161"/>
      <c r="B543" s="162"/>
      <c r="C543" s="163"/>
      <c r="D543" s="163"/>
      <c r="E543" s="163"/>
    </row>
    <row r="544" spans="1:5" s="164" customFormat="1" x14ac:dyDescent="0.3">
      <c r="A544" s="161"/>
      <c r="B544" s="162"/>
      <c r="C544" s="163"/>
      <c r="D544" s="163"/>
      <c r="E544" s="163"/>
    </row>
    <row r="545" spans="1:5" s="164" customFormat="1" x14ac:dyDescent="0.3">
      <c r="A545" s="161"/>
      <c r="B545" s="162"/>
      <c r="C545" s="163"/>
      <c r="D545" s="163"/>
      <c r="E545" s="163"/>
    </row>
    <row r="546" spans="1:5" s="164" customFormat="1" x14ac:dyDescent="0.3">
      <c r="A546" s="161"/>
      <c r="B546" s="162"/>
      <c r="C546" s="163"/>
      <c r="D546" s="163"/>
      <c r="E546" s="163"/>
    </row>
    <row r="547" spans="1:5" s="164" customFormat="1" x14ac:dyDescent="0.3">
      <c r="A547" s="161"/>
      <c r="B547" s="162"/>
      <c r="C547" s="163"/>
      <c r="D547" s="163"/>
      <c r="E547" s="163"/>
    </row>
    <row r="548" spans="1:5" s="164" customFormat="1" x14ac:dyDescent="0.3">
      <c r="A548" s="161"/>
      <c r="B548" s="162"/>
      <c r="C548" s="163"/>
      <c r="D548" s="163"/>
      <c r="E548" s="163"/>
    </row>
    <row r="549" spans="1:5" s="164" customFormat="1" x14ac:dyDescent="0.3">
      <c r="A549" s="161"/>
      <c r="B549" s="162"/>
      <c r="C549" s="163"/>
      <c r="D549" s="163"/>
      <c r="E549" s="163"/>
    </row>
    <row r="550" spans="1:5" s="164" customFormat="1" x14ac:dyDescent="0.3">
      <c r="A550" s="161"/>
      <c r="B550" s="162"/>
      <c r="C550" s="163"/>
      <c r="D550" s="163"/>
      <c r="E550" s="163"/>
    </row>
    <row r="551" spans="1:5" s="164" customFormat="1" x14ac:dyDescent="0.3">
      <c r="A551" s="161"/>
      <c r="B551" s="162"/>
      <c r="C551" s="163"/>
      <c r="D551" s="163"/>
      <c r="E551" s="163"/>
    </row>
    <row r="552" spans="1:5" s="164" customFormat="1" x14ac:dyDescent="0.3">
      <c r="A552" s="161"/>
      <c r="B552" s="162"/>
      <c r="C552" s="163"/>
      <c r="D552" s="163"/>
      <c r="E552" s="163"/>
    </row>
    <row r="553" spans="1:5" s="164" customFormat="1" x14ac:dyDescent="0.3">
      <c r="A553" s="161"/>
      <c r="B553" s="162"/>
      <c r="C553" s="163"/>
      <c r="D553" s="163"/>
      <c r="E553" s="163"/>
    </row>
    <row r="554" spans="1:5" s="164" customFormat="1" x14ac:dyDescent="0.3">
      <c r="A554" s="161"/>
      <c r="B554" s="162"/>
      <c r="C554" s="163"/>
      <c r="D554" s="163"/>
      <c r="E554" s="163"/>
    </row>
    <row r="555" spans="1:5" s="164" customFormat="1" x14ac:dyDescent="0.3">
      <c r="A555" s="161"/>
      <c r="B555" s="162"/>
      <c r="C555" s="163"/>
      <c r="D555" s="163"/>
      <c r="E555" s="163"/>
    </row>
    <row r="556" spans="1:5" s="164" customFormat="1" x14ac:dyDescent="0.3">
      <c r="A556" s="161"/>
      <c r="B556" s="162"/>
      <c r="C556" s="163"/>
      <c r="D556" s="163"/>
      <c r="E556" s="163"/>
    </row>
    <row r="557" spans="1:5" s="164" customFormat="1" x14ac:dyDescent="0.3">
      <c r="A557" s="161"/>
      <c r="B557" s="162"/>
      <c r="C557" s="163"/>
      <c r="D557" s="163"/>
      <c r="E557" s="163"/>
    </row>
    <row r="558" spans="1:5" s="164" customFormat="1" x14ac:dyDescent="0.3">
      <c r="A558" s="161"/>
      <c r="B558" s="162"/>
      <c r="C558" s="163"/>
      <c r="D558" s="163"/>
      <c r="E558" s="163"/>
    </row>
    <row r="559" spans="1:5" s="164" customFormat="1" x14ac:dyDescent="0.3">
      <c r="A559" s="161"/>
      <c r="B559" s="162"/>
      <c r="C559" s="163"/>
      <c r="D559" s="163"/>
      <c r="E559" s="163"/>
    </row>
    <row r="560" spans="1:5" s="164" customFormat="1" x14ac:dyDescent="0.3">
      <c r="A560" s="161"/>
      <c r="B560" s="162"/>
      <c r="C560" s="163"/>
      <c r="D560" s="163"/>
      <c r="E560" s="163"/>
    </row>
    <row r="561" spans="1:5" s="164" customFormat="1" x14ac:dyDescent="0.3">
      <c r="A561" s="161"/>
      <c r="B561" s="162"/>
      <c r="C561" s="163"/>
      <c r="D561" s="163"/>
      <c r="E561" s="163"/>
    </row>
    <row r="562" spans="1:5" s="164" customFormat="1" x14ac:dyDescent="0.3">
      <c r="A562" s="161"/>
      <c r="B562" s="162"/>
      <c r="C562" s="163"/>
      <c r="D562" s="163"/>
      <c r="E562" s="163"/>
    </row>
    <row r="563" spans="1:5" s="164" customFormat="1" x14ac:dyDescent="0.3">
      <c r="A563" s="161"/>
      <c r="B563" s="162"/>
      <c r="C563" s="163"/>
      <c r="D563" s="163"/>
      <c r="E563" s="163"/>
    </row>
    <row r="564" spans="1:5" s="164" customFormat="1" x14ac:dyDescent="0.3">
      <c r="A564" s="161"/>
      <c r="B564" s="162"/>
      <c r="C564" s="163"/>
      <c r="D564" s="163"/>
      <c r="E564" s="163"/>
    </row>
    <row r="565" spans="1:5" s="164" customFormat="1" x14ac:dyDescent="0.3">
      <c r="A565" s="161"/>
      <c r="B565" s="162"/>
      <c r="C565" s="163"/>
      <c r="D565" s="163"/>
      <c r="E565" s="163"/>
    </row>
    <row r="566" spans="1:5" s="164" customFormat="1" x14ac:dyDescent="0.3">
      <c r="A566" s="161"/>
      <c r="B566" s="162"/>
      <c r="C566" s="163"/>
      <c r="D566" s="163"/>
      <c r="E566" s="163"/>
    </row>
    <row r="567" spans="1:5" s="164" customFormat="1" x14ac:dyDescent="0.3">
      <c r="A567" s="161"/>
      <c r="B567" s="162"/>
      <c r="C567" s="163"/>
      <c r="D567" s="163"/>
      <c r="E567" s="163"/>
    </row>
    <row r="568" spans="1:5" s="164" customFormat="1" x14ac:dyDescent="0.3">
      <c r="A568" s="161"/>
      <c r="B568" s="162"/>
      <c r="C568" s="163"/>
      <c r="D568" s="163"/>
      <c r="E568" s="163"/>
    </row>
    <row r="569" spans="1:5" s="164" customFormat="1" x14ac:dyDescent="0.3">
      <c r="A569" s="161"/>
      <c r="B569" s="162"/>
      <c r="C569" s="163"/>
      <c r="D569" s="163"/>
      <c r="E569" s="163"/>
    </row>
    <row r="570" spans="1:5" s="164" customFormat="1" x14ac:dyDescent="0.3">
      <c r="A570" s="161"/>
      <c r="B570" s="162"/>
      <c r="C570" s="163"/>
      <c r="D570" s="163"/>
      <c r="E570" s="163"/>
    </row>
    <row r="571" spans="1:5" s="164" customFormat="1" x14ac:dyDescent="0.3">
      <c r="A571" s="161"/>
      <c r="B571" s="162"/>
      <c r="C571" s="163"/>
      <c r="D571" s="163"/>
      <c r="E571" s="163"/>
    </row>
    <row r="572" spans="1:5" s="164" customFormat="1" x14ac:dyDescent="0.3">
      <c r="A572" s="161"/>
      <c r="B572" s="162"/>
      <c r="C572" s="163"/>
      <c r="D572" s="163"/>
      <c r="E572" s="163"/>
    </row>
    <row r="573" spans="1:5" s="164" customFormat="1" x14ac:dyDescent="0.3">
      <c r="A573" s="161"/>
      <c r="B573" s="162"/>
      <c r="C573" s="163"/>
      <c r="D573" s="163"/>
      <c r="E573" s="163"/>
    </row>
    <row r="574" spans="1:5" s="164" customFormat="1" x14ac:dyDescent="0.3">
      <c r="A574" s="161"/>
      <c r="B574" s="162"/>
      <c r="C574" s="163"/>
      <c r="D574" s="163"/>
      <c r="E574" s="163"/>
    </row>
    <row r="575" spans="1:5" s="164" customFormat="1" x14ac:dyDescent="0.3">
      <c r="A575" s="161"/>
      <c r="B575" s="162"/>
      <c r="C575" s="163"/>
      <c r="D575" s="163"/>
      <c r="E575" s="163"/>
    </row>
    <row r="576" spans="1:5" s="164" customFormat="1" x14ac:dyDescent="0.3">
      <c r="A576" s="161"/>
      <c r="B576" s="162"/>
      <c r="C576" s="163"/>
      <c r="D576" s="163"/>
      <c r="E576" s="163"/>
    </row>
    <row r="577" spans="1:5" s="164" customFormat="1" x14ac:dyDescent="0.3">
      <c r="A577" s="161"/>
      <c r="B577" s="162"/>
      <c r="C577" s="163"/>
      <c r="D577" s="163"/>
      <c r="E577" s="163"/>
    </row>
    <row r="578" spans="1:5" s="164" customFormat="1" x14ac:dyDescent="0.3">
      <c r="A578" s="161"/>
      <c r="B578" s="162"/>
      <c r="C578" s="163"/>
      <c r="D578" s="163"/>
      <c r="E578" s="163"/>
    </row>
    <row r="579" spans="1:5" s="164" customFormat="1" x14ac:dyDescent="0.3">
      <c r="A579" s="161"/>
      <c r="B579" s="162"/>
      <c r="C579" s="163"/>
      <c r="D579" s="163"/>
      <c r="E579" s="163"/>
    </row>
    <row r="580" spans="1:5" s="164" customFormat="1" x14ac:dyDescent="0.3">
      <c r="A580" s="161"/>
      <c r="B580" s="162"/>
      <c r="C580" s="163"/>
      <c r="D580" s="163"/>
      <c r="E580" s="163"/>
    </row>
    <row r="581" spans="1:5" s="164" customFormat="1" x14ac:dyDescent="0.3">
      <c r="A581" s="161"/>
      <c r="B581" s="162"/>
      <c r="C581" s="163"/>
      <c r="D581" s="163"/>
      <c r="E581" s="163"/>
    </row>
    <row r="582" spans="1:5" s="164" customFormat="1" x14ac:dyDescent="0.3">
      <c r="A582" s="161"/>
      <c r="B582" s="162"/>
      <c r="C582" s="163"/>
      <c r="D582" s="163"/>
      <c r="E582" s="163"/>
    </row>
    <row r="583" spans="1:5" s="164" customFormat="1" x14ac:dyDescent="0.3">
      <c r="A583" s="161"/>
      <c r="B583" s="162"/>
      <c r="C583" s="163"/>
      <c r="D583" s="163"/>
      <c r="E583" s="163"/>
    </row>
    <row r="584" spans="1:5" s="164" customFormat="1" x14ac:dyDescent="0.3">
      <c r="A584" s="161"/>
      <c r="B584" s="162"/>
      <c r="C584" s="163"/>
      <c r="D584" s="163"/>
      <c r="E584" s="163"/>
    </row>
    <row r="585" spans="1:5" s="164" customFormat="1" x14ac:dyDescent="0.3">
      <c r="A585" s="161"/>
      <c r="B585" s="162"/>
      <c r="C585" s="163"/>
      <c r="D585" s="163"/>
      <c r="E585" s="163"/>
    </row>
    <row r="586" spans="1:5" s="164" customFormat="1" x14ac:dyDescent="0.3">
      <c r="A586" s="161"/>
      <c r="B586" s="162"/>
      <c r="C586" s="163"/>
      <c r="D586" s="163"/>
      <c r="E586" s="163"/>
    </row>
    <row r="587" spans="1:5" s="164" customFormat="1" x14ac:dyDescent="0.3">
      <c r="A587" s="161"/>
      <c r="B587" s="162"/>
      <c r="C587" s="163"/>
      <c r="D587" s="163"/>
      <c r="E587" s="163"/>
    </row>
    <row r="588" spans="1:5" s="164" customFormat="1" x14ac:dyDescent="0.3">
      <c r="A588" s="161"/>
      <c r="B588" s="162"/>
      <c r="C588" s="163"/>
      <c r="D588" s="163"/>
      <c r="E588" s="163"/>
    </row>
    <row r="589" spans="1:5" s="164" customFormat="1" x14ac:dyDescent="0.3">
      <c r="A589" s="161"/>
      <c r="B589" s="162"/>
      <c r="C589" s="163"/>
      <c r="D589" s="163"/>
      <c r="E589" s="163"/>
    </row>
    <row r="590" spans="1:5" s="164" customFormat="1" x14ac:dyDescent="0.3">
      <c r="A590" s="161"/>
      <c r="B590" s="162"/>
      <c r="C590" s="163"/>
      <c r="D590" s="163"/>
      <c r="E590" s="163"/>
    </row>
    <row r="591" spans="1:5" s="164" customFormat="1" x14ac:dyDescent="0.3">
      <c r="A591" s="161"/>
      <c r="B591" s="162"/>
      <c r="C591" s="163"/>
      <c r="D591" s="163"/>
      <c r="E591" s="163"/>
    </row>
    <row r="592" spans="1:5" s="164" customFormat="1" x14ac:dyDescent="0.3">
      <c r="A592" s="161"/>
      <c r="B592" s="162"/>
      <c r="C592" s="163"/>
      <c r="D592" s="163"/>
      <c r="E592" s="163"/>
    </row>
    <row r="593" spans="1:5" s="164" customFormat="1" x14ac:dyDescent="0.3">
      <c r="A593" s="161"/>
      <c r="B593" s="162"/>
      <c r="C593" s="163"/>
      <c r="D593" s="163"/>
      <c r="E593" s="163"/>
    </row>
    <row r="594" spans="1:5" s="164" customFormat="1" x14ac:dyDescent="0.3">
      <c r="A594" s="161"/>
      <c r="B594" s="162"/>
      <c r="C594" s="163"/>
      <c r="D594" s="163"/>
      <c r="E594" s="163"/>
    </row>
    <row r="595" spans="1:5" s="164" customFormat="1" x14ac:dyDescent="0.3">
      <c r="A595" s="161"/>
      <c r="B595" s="162"/>
      <c r="C595" s="163"/>
      <c r="D595" s="163"/>
      <c r="E595" s="163"/>
    </row>
    <row r="596" spans="1:5" s="164" customFormat="1" x14ac:dyDescent="0.3">
      <c r="A596" s="161"/>
      <c r="B596" s="162"/>
      <c r="C596" s="163"/>
      <c r="D596" s="163"/>
      <c r="E596" s="163"/>
    </row>
    <row r="597" spans="1:5" s="164" customFormat="1" x14ac:dyDescent="0.3">
      <c r="A597" s="161"/>
      <c r="B597" s="162"/>
      <c r="C597" s="163"/>
      <c r="D597" s="163"/>
      <c r="E597" s="163"/>
    </row>
    <row r="598" spans="1:5" s="164" customFormat="1" x14ac:dyDescent="0.3">
      <c r="A598" s="161"/>
      <c r="B598" s="162"/>
      <c r="C598" s="163"/>
      <c r="D598" s="163"/>
      <c r="E598" s="163"/>
    </row>
    <row r="599" spans="1:5" s="164" customFormat="1" x14ac:dyDescent="0.3">
      <c r="A599" s="161"/>
      <c r="B599" s="162"/>
      <c r="C599" s="163"/>
      <c r="D599" s="163"/>
      <c r="E599" s="163"/>
    </row>
    <row r="600" spans="1:5" s="164" customFormat="1" x14ac:dyDescent="0.3">
      <c r="A600" s="161"/>
      <c r="B600" s="162"/>
      <c r="C600" s="163"/>
      <c r="D600" s="163"/>
      <c r="E600" s="163"/>
    </row>
    <row r="601" spans="1:5" s="164" customFormat="1" x14ac:dyDescent="0.3">
      <c r="A601" s="161"/>
      <c r="B601" s="162"/>
      <c r="C601" s="163"/>
      <c r="D601" s="163"/>
      <c r="E601" s="163"/>
    </row>
    <row r="602" spans="1:5" s="164" customFormat="1" x14ac:dyDescent="0.3">
      <c r="A602" s="161"/>
      <c r="B602" s="162"/>
      <c r="C602" s="163"/>
      <c r="D602" s="163"/>
      <c r="E602" s="163"/>
    </row>
    <row r="603" spans="1:5" s="164" customFormat="1" x14ac:dyDescent="0.3">
      <c r="A603" s="161"/>
      <c r="B603" s="162"/>
      <c r="C603" s="163"/>
      <c r="D603" s="163"/>
      <c r="E603" s="163"/>
    </row>
    <row r="604" spans="1:5" s="164" customFormat="1" x14ac:dyDescent="0.3">
      <c r="A604" s="161"/>
      <c r="B604" s="162"/>
      <c r="C604" s="163"/>
      <c r="D604" s="163"/>
      <c r="E604" s="163"/>
    </row>
    <row r="605" spans="1:5" s="164" customFormat="1" x14ac:dyDescent="0.3">
      <c r="A605" s="161"/>
      <c r="B605" s="162"/>
      <c r="C605" s="163"/>
      <c r="D605" s="163"/>
      <c r="E605" s="163"/>
    </row>
    <row r="606" spans="1:5" s="164" customFormat="1" x14ac:dyDescent="0.3">
      <c r="A606" s="161"/>
      <c r="B606" s="162"/>
      <c r="C606" s="163"/>
      <c r="D606" s="163"/>
      <c r="E606" s="163"/>
    </row>
    <row r="607" spans="1:5" s="164" customFormat="1" x14ac:dyDescent="0.3">
      <c r="A607" s="161"/>
      <c r="B607" s="162"/>
      <c r="C607" s="163"/>
      <c r="D607" s="163"/>
      <c r="E607" s="163"/>
    </row>
    <row r="608" spans="1:5" s="164" customFormat="1" x14ac:dyDescent="0.3">
      <c r="A608" s="161"/>
      <c r="B608" s="162"/>
      <c r="C608" s="163"/>
      <c r="D608" s="163"/>
      <c r="E608" s="163"/>
    </row>
    <row r="609" spans="1:5" s="164" customFormat="1" x14ac:dyDescent="0.3">
      <c r="A609" s="161"/>
      <c r="B609" s="162"/>
      <c r="C609" s="163"/>
      <c r="D609" s="163"/>
      <c r="E609" s="163"/>
    </row>
    <row r="610" spans="1:5" s="164" customFormat="1" x14ac:dyDescent="0.3">
      <c r="A610" s="161"/>
      <c r="B610" s="162"/>
      <c r="C610" s="163"/>
      <c r="D610" s="163"/>
      <c r="E610" s="163"/>
    </row>
    <row r="611" spans="1:5" s="164" customFormat="1" x14ac:dyDescent="0.3">
      <c r="A611" s="161"/>
      <c r="B611" s="162"/>
      <c r="C611" s="163"/>
      <c r="D611" s="163"/>
      <c r="E611" s="163"/>
    </row>
    <row r="612" spans="1:5" s="164" customFormat="1" x14ac:dyDescent="0.3">
      <c r="A612" s="161"/>
      <c r="B612" s="162"/>
      <c r="C612" s="163"/>
      <c r="D612" s="163"/>
      <c r="E612" s="163"/>
    </row>
    <row r="613" spans="1:5" s="164" customFormat="1" x14ac:dyDescent="0.3">
      <c r="A613" s="161"/>
      <c r="B613" s="162"/>
      <c r="C613" s="163"/>
      <c r="D613" s="163"/>
      <c r="E613" s="163"/>
    </row>
    <row r="614" spans="1:5" s="164" customFormat="1" x14ac:dyDescent="0.3">
      <c r="A614" s="161"/>
      <c r="B614" s="162"/>
      <c r="C614" s="163"/>
      <c r="D614" s="163"/>
      <c r="E614" s="163"/>
    </row>
    <row r="615" spans="1:5" s="164" customFormat="1" x14ac:dyDescent="0.3">
      <c r="A615" s="161"/>
      <c r="B615" s="162"/>
      <c r="C615" s="163"/>
      <c r="D615" s="163"/>
      <c r="E615" s="163"/>
    </row>
    <row r="616" spans="1:5" s="164" customFormat="1" x14ac:dyDescent="0.3">
      <c r="A616" s="161"/>
      <c r="B616" s="162"/>
      <c r="C616" s="163"/>
      <c r="D616" s="163"/>
      <c r="E616" s="163"/>
    </row>
    <row r="617" spans="1:5" s="164" customFormat="1" x14ac:dyDescent="0.3">
      <c r="A617" s="161"/>
      <c r="B617" s="162"/>
      <c r="C617" s="163"/>
      <c r="D617" s="163"/>
      <c r="E617" s="163"/>
    </row>
    <row r="618" spans="1:5" s="164" customFormat="1" x14ac:dyDescent="0.3">
      <c r="A618" s="161"/>
      <c r="B618" s="162"/>
      <c r="C618" s="163"/>
      <c r="D618" s="163"/>
      <c r="E618" s="163"/>
    </row>
    <row r="619" spans="1:5" s="164" customFormat="1" x14ac:dyDescent="0.3">
      <c r="A619" s="161"/>
      <c r="B619" s="162"/>
      <c r="C619" s="163"/>
      <c r="D619" s="163"/>
      <c r="E619" s="163"/>
    </row>
    <row r="620" spans="1:5" s="164" customFormat="1" x14ac:dyDescent="0.3">
      <c r="A620" s="161"/>
      <c r="B620" s="162"/>
      <c r="C620" s="163"/>
      <c r="D620" s="163"/>
      <c r="E620" s="163"/>
    </row>
    <row r="621" spans="1:5" s="164" customFormat="1" x14ac:dyDescent="0.3">
      <c r="A621" s="161"/>
      <c r="B621" s="162"/>
      <c r="C621" s="163"/>
      <c r="D621" s="163"/>
      <c r="E621" s="163"/>
    </row>
    <row r="622" spans="1:5" s="164" customFormat="1" x14ac:dyDescent="0.3">
      <c r="A622" s="161"/>
      <c r="B622" s="162"/>
      <c r="C622" s="163"/>
      <c r="D622" s="163"/>
      <c r="E622" s="163"/>
    </row>
    <row r="623" spans="1:5" s="164" customFormat="1" x14ac:dyDescent="0.3">
      <c r="A623" s="161"/>
      <c r="B623" s="162"/>
      <c r="C623" s="163"/>
      <c r="D623" s="163"/>
      <c r="E623" s="163"/>
    </row>
    <row r="624" spans="1:5" s="164" customFormat="1" x14ac:dyDescent="0.3">
      <c r="A624" s="161"/>
      <c r="B624" s="162"/>
      <c r="C624" s="163"/>
      <c r="D624" s="163"/>
      <c r="E624" s="163"/>
    </row>
    <row r="625" spans="1:5" s="164" customFormat="1" x14ac:dyDescent="0.3">
      <c r="A625" s="161"/>
      <c r="B625" s="162"/>
      <c r="C625" s="163"/>
      <c r="D625" s="163"/>
      <c r="E625" s="163"/>
    </row>
    <row r="626" spans="1:5" s="164" customFormat="1" x14ac:dyDescent="0.3">
      <c r="A626" s="161"/>
      <c r="B626" s="162"/>
      <c r="C626" s="163"/>
      <c r="D626" s="163"/>
      <c r="E626" s="163"/>
    </row>
    <row r="708" spans="1:5" x14ac:dyDescent="0.3">
      <c r="A708" s="91"/>
      <c r="B708" s="95"/>
      <c r="C708" s="153"/>
      <c r="D708" s="153"/>
      <c r="E708" s="153"/>
    </row>
    <row r="718" spans="1:5" s="94" customFormat="1" ht="13.2" x14ac:dyDescent="0.25">
      <c r="A718" s="85"/>
      <c r="B718" s="92"/>
      <c r="C718" s="152"/>
      <c r="D718" s="152"/>
      <c r="E718" s="152"/>
    </row>
    <row r="2621" spans="1:5" x14ac:dyDescent="0.3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6"/>
  <sheetViews>
    <sheetView zoomScaleNormal="100" workbookViewId="0">
      <pane xSplit="11" ySplit="1" topLeftCell="L816" activePane="bottomRight" state="frozen"/>
      <selection activeCell="AA2" sqref="AA2"/>
      <selection pane="topRight" activeCell="AA2" sqref="AA2"/>
      <selection pane="bottomLeft" activeCell="AA2" sqref="AA2"/>
      <selection pane="bottomRight" activeCell="M677" sqref="M677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3" width="4" style="19" hidden="1" customWidth="1"/>
    <col min="4" max="4" width="3.109375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3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4" width="13.88671875" style="118" customWidth="1"/>
    <col min="15" max="15" width="8.44140625" style="49" customWidth="1"/>
  </cols>
  <sheetData>
    <row r="1" spans="1:15" s="130" customFormat="1" ht="42.75" customHeight="1" x14ac:dyDescent="0.3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3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6.4" x14ac:dyDescent="0.3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17055860</v>
      </c>
      <c r="M3" s="110">
        <f>SUM(M16,M96,M189,M602)</f>
        <v>1676214</v>
      </c>
      <c r="N3" s="110">
        <f>SUM(N16,N96,N189,N602)</f>
        <v>18732074</v>
      </c>
    </row>
    <row r="4" spans="1:15" ht="26.4" x14ac:dyDescent="0.3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35720</v>
      </c>
      <c r="M4" s="111">
        <f t="shared" si="4"/>
        <v>9336</v>
      </c>
      <c r="N4" s="111">
        <f t="shared" si="4"/>
        <v>45056</v>
      </c>
    </row>
    <row r="5" spans="1:15" ht="26.4" x14ac:dyDescent="0.3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1346284</v>
      </c>
      <c r="M5" s="111">
        <f t="shared" si="4"/>
        <v>10426</v>
      </c>
      <c r="N5" s="111">
        <f t="shared" si="4"/>
        <v>1356710</v>
      </c>
    </row>
    <row r="6" spans="1:15" ht="26.4" x14ac:dyDescent="0.3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263236</v>
      </c>
      <c r="M6" s="111">
        <f t="shared" si="4"/>
        <v>-99365</v>
      </c>
      <c r="N6" s="111">
        <f t="shared" si="4"/>
        <v>163871</v>
      </c>
    </row>
    <row r="7" spans="1:15" ht="26.4" x14ac:dyDescent="0.3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6800</v>
      </c>
      <c r="M7" s="111">
        <f t="shared" si="4"/>
        <v>3408</v>
      </c>
      <c r="N7" s="111">
        <f t="shared" si="4"/>
        <v>10208</v>
      </c>
    </row>
    <row r="8" spans="1:15" ht="26.4" x14ac:dyDescent="0.3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3500</v>
      </c>
      <c r="M8" s="111">
        <f t="shared" si="4"/>
        <v>-3220</v>
      </c>
      <c r="N8" s="111">
        <f t="shared" si="4"/>
        <v>280</v>
      </c>
    </row>
    <row r="9" spans="1:15" ht="26.4" x14ac:dyDescent="0.3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159120</v>
      </c>
      <c r="M9" s="111">
        <f t="shared" si="4"/>
        <v>-1924</v>
      </c>
      <c r="N9" s="111">
        <f t="shared" si="4"/>
        <v>157196</v>
      </c>
    </row>
    <row r="10" spans="1:15" ht="21" customHeight="1" x14ac:dyDescent="0.3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15171500</v>
      </c>
      <c r="M10" s="111">
        <f t="shared" si="4"/>
        <v>1765190</v>
      </c>
      <c r="N10" s="111">
        <f t="shared" si="4"/>
        <v>16936690</v>
      </c>
    </row>
    <row r="11" spans="1:15" ht="14.25" customHeight="1" x14ac:dyDescent="0.3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6.4" x14ac:dyDescent="0.3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59700</v>
      </c>
      <c r="M12" s="111">
        <f t="shared" si="4"/>
        <v>0</v>
      </c>
      <c r="N12" s="111">
        <f t="shared" si="4"/>
        <v>59700</v>
      </c>
    </row>
    <row r="13" spans="1:15" ht="51.75" customHeight="1" x14ac:dyDescent="0.3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10000</v>
      </c>
      <c r="M13" s="111">
        <f t="shared" si="4"/>
        <v>-7637</v>
      </c>
      <c r="N13" s="111">
        <f t="shared" si="4"/>
        <v>2363</v>
      </c>
    </row>
    <row r="14" spans="1:15" ht="39" customHeight="1" x14ac:dyDescent="0.3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6.4" x14ac:dyDescent="0.3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9.6" x14ac:dyDescent="0.3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0</v>
      </c>
      <c r="M16" s="112">
        <f t="shared" ref="M16:N16" si="7">SUM(M17,M31,M38,M78)</f>
        <v>0</v>
      </c>
      <c r="N16" s="112">
        <f t="shared" si="7"/>
        <v>0</v>
      </c>
    </row>
    <row r="17" spans="1:15" ht="39.6" x14ac:dyDescent="0.3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6.4" x14ac:dyDescent="0.3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6.4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3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3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3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3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3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3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6.4" x14ac:dyDescent="0.3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3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6.4" x14ac:dyDescent="0.3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9.6" x14ac:dyDescent="0.3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0</v>
      </c>
      <c r="M31" s="113">
        <f>SUM(M32)</f>
        <v>0</v>
      </c>
      <c r="N31" s="113">
        <f>SUM(N32)</f>
        <v>0</v>
      </c>
      <c r="O31" s="18"/>
    </row>
    <row r="32" spans="1:15" x14ac:dyDescent="0.3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0</v>
      </c>
      <c r="M32" s="109">
        <f t="shared" si="12"/>
        <v>0</v>
      </c>
      <c r="N32" s="109">
        <f t="shared" si="12"/>
        <v>0</v>
      </c>
    </row>
    <row r="33" spans="1:15" x14ac:dyDescent="0.3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0</v>
      </c>
      <c r="M33" s="109">
        <f>SUM(M34)</f>
        <v>0</v>
      </c>
      <c r="N33" s="109">
        <f>SUM(N34)</f>
        <v>0</v>
      </c>
    </row>
    <row r="34" spans="1:15" x14ac:dyDescent="0.3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0</v>
      </c>
      <c r="M34" s="109">
        <f>SUM(M35:M36)</f>
        <v>0</v>
      </c>
      <c r="N34" s="109">
        <f>SUM(N35:N36)</f>
        <v>0</v>
      </c>
      <c r="O34" s="18"/>
    </row>
    <row r="35" spans="1:15" ht="26.4" x14ac:dyDescent="0.3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/>
      <c r="M35" s="202"/>
      <c r="N35" s="202"/>
      <c r="O35" s="49">
        <v>121</v>
      </c>
    </row>
    <row r="36" spans="1:15" x14ac:dyDescent="0.3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3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9.6" x14ac:dyDescent="0.3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0</v>
      </c>
      <c r="M38" s="114">
        <f>SUM(M39)</f>
        <v>0</v>
      </c>
      <c r="N38" s="114">
        <f>SUM(N39)</f>
        <v>0</v>
      </c>
      <c r="O38" s="51"/>
    </row>
    <row r="39" spans="1:15" x14ac:dyDescent="0.3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0</v>
      </c>
      <c r="M39" s="109">
        <f t="shared" ref="M39:N39" si="13">SUM(M40,M69,M74)</f>
        <v>0</v>
      </c>
      <c r="N39" s="109">
        <f t="shared" si="13"/>
        <v>0</v>
      </c>
      <c r="O39" s="18"/>
    </row>
    <row r="40" spans="1:15" x14ac:dyDescent="0.3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0</v>
      </c>
      <c r="M40" s="109">
        <f>SUM(M41,M45,M51,M63,M61)</f>
        <v>0</v>
      </c>
      <c r="N40" s="109">
        <f>SUM(N41,N45,N51,N63,N61)</f>
        <v>0</v>
      </c>
    </row>
    <row r="41" spans="1:15" x14ac:dyDescent="0.3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0</v>
      </c>
      <c r="M41" s="109">
        <f>SUM(M42:M44)</f>
        <v>0</v>
      </c>
      <c r="N41" s="109">
        <f>SUM(N42:N44)</f>
        <v>0</v>
      </c>
      <c r="O41" s="18"/>
    </row>
    <row r="42" spans="1:15" x14ac:dyDescent="0.3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/>
      <c r="M42" s="202"/>
      <c r="N42" s="202"/>
      <c r="O42" s="49">
        <v>121</v>
      </c>
    </row>
    <row r="43" spans="1:15" x14ac:dyDescent="0.3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/>
      <c r="M43" s="202"/>
      <c r="N43" s="202"/>
      <c r="O43" s="49">
        <v>121</v>
      </c>
    </row>
    <row r="44" spans="1:15" x14ac:dyDescent="0.3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/>
      <c r="M44" s="202"/>
      <c r="N44" s="202"/>
      <c r="O44" s="49">
        <v>121</v>
      </c>
    </row>
    <row r="45" spans="1:15" x14ac:dyDescent="0.3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0</v>
      </c>
      <c r="M45" s="109">
        <f>SUM(M46:M50)</f>
        <v>0</v>
      </c>
      <c r="N45" s="109">
        <f>SUM(N46:N50)</f>
        <v>0</v>
      </c>
    </row>
    <row r="46" spans="1:15" ht="26.4" x14ac:dyDescent="0.3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/>
      <c r="M46" s="202"/>
      <c r="N46" s="202"/>
      <c r="O46" s="49">
        <v>121</v>
      </c>
    </row>
    <row r="47" spans="1:15" x14ac:dyDescent="0.3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/>
      <c r="M47" s="202"/>
      <c r="N47" s="202"/>
      <c r="O47" s="49">
        <v>121</v>
      </c>
    </row>
    <row r="48" spans="1:15" ht="26.4" x14ac:dyDescent="0.3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/>
      <c r="M48" s="202"/>
      <c r="N48" s="202"/>
      <c r="O48" s="49">
        <v>121</v>
      </c>
    </row>
    <row r="49" spans="1:15" x14ac:dyDescent="0.3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/>
      <c r="M49" s="202"/>
      <c r="N49" s="202"/>
      <c r="O49" s="49">
        <v>121</v>
      </c>
    </row>
    <row r="50" spans="1:15" ht="26.4" x14ac:dyDescent="0.3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/>
      <c r="M50" s="202"/>
      <c r="N50" s="202"/>
      <c r="O50" s="49">
        <v>121</v>
      </c>
    </row>
    <row r="51" spans="1:15" x14ac:dyDescent="0.3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0</v>
      </c>
      <c r="M51" s="109">
        <f>SUM(M52:M60)</f>
        <v>0</v>
      </c>
      <c r="N51" s="109">
        <f>SUM(N52:N60)</f>
        <v>0</v>
      </c>
      <c r="O51" s="18"/>
    </row>
    <row r="52" spans="1:15" x14ac:dyDescent="0.3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/>
      <c r="M52" s="202"/>
      <c r="N52" s="202"/>
      <c r="O52" s="49">
        <v>121</v>
      </c>
    </row>
    <row r="53" spans="1:15" ht="26.4" x14ac:dyDescent="0.3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3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/>
      <c r="M54" s="202"/>
      <c r="N54" s="202"/>
      <c r="O54" s="49">
        <v>121</v>
      </c>
    </row>
    <row r="55" spans="1:15" x14ac:dyDescent="0.3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/>
      <c r="M55" s="202"/>
      <c r="N55" s="202"/>
      <c r="O55" s="49">
        <v>121</v>
      </c>
    </row>
    <row r="56" spans="1:15" x14ac:dyDescent="0.3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/>
      <c r="M56" s="202"/>
      <c r="N56" s="202"/>
      <c r="O56" s="49">
        <v>121</v>
      </c>
    </row>
    <row r="57" spans="1:15" x14ac:dyDescent="0.3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/>
      <c r="M57" s="202"/>
      <c r="N57" s="202"/>
      <c r="O57" s="49">
        <v>121</v>
      </c>
    </row>
    <row r="58" spans="1:15" x14ac:dyDescent="0.3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3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/>
      <c r="M59" s="202"/>
      <c r="N59" s="202"/>
      <c r="O59" s="49">
        <v>121</v>
      </c>
    </row>
    <row r="60" spans="1:15" x14ac:dyDescent="0.3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/>
      <c r="M60" s="202"/>
      <c r="N60" s="202"/>
      <c r="O60" s="49">
        <v>121</v>
      </c>
    </row>
    <row r="61" spans="1:15" ht="26.4" x14ac:dyDescent="0.3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6.4" x14ac:dyDescent="0.3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6.4" x14ac:dyDescent="0.3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0</v>
      </c>
      <c r="M63" s="109">
        <f>SUM(M64:M68)</f>
        <v>0</v>
      </c>
      <c r="N63" s="109">
        <f>SUM(N64:N68)</f>
        <v>0</v>
      </c>
    </row>
    <row r="64" spans="1:15" x14ac:dyDescent="0.3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3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/>
      <c r="M65" s="202"/>
      <c r="N65" s="202"/>
      <c r="O65" s="49">
        <v>121</v>
      </c>
    </row>
    <row r="66" spans="1:15" x14ac:dyDescent="0.3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/>
      <c r="M66" s="202"/>
      <c r="N66" s="202"/>
      <c r="O66" s="49">
        <v>121</v>
      </c>
    </row>
    <row r="67" spans="1:15" x14ac:dyDescent="0.3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/>
      <c r="M67" s="202"/>
      <c r="N67" s="202"/>
      <c r="O67" s="49">
        <v>121</v>
      </c>
    </row>
    <row r="68" spans="1:15" ht="26.4" x14ac:dyDescent="0.3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/>
      <c r="M68" s="202"/>
      <c r="N68" s="202"/>
      <c r="O68" s="49">
        <v>121</v>
      </c>
    </row>
    <row r="69" spans="1:15" x14ac:dyDescent="0.3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3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6.4" x14ac:dyDescent="0.3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3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6.4" x14ac:dyDescent="0.3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ht="26.4" x14ac:dyDescent="0.3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0</v>
      </c>
      <c r="N74" s="109">
        <f>SUM(N75)</f>
        <v>0</v>
      </c>
      <c r="O74" s="18"/>
    </row>
    <row r="75" spans="1:15" ht="26.4" x14ac:dyDescent="0.3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0</v>
      </c>
      <c r="N75" s="109">
        <f t="shared" si="20"/>
        <v>0</v>
      </c>
      <c r="O75" s="18"/>
    </row>
    <row r="76" spans="1:15" ht="26.4" x14ac:dyDescent="0.3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/>
      <c r="M76" s="202"/>
      <c r="N76" s="202"/>
      <c r="O76" s="49">
        <v>121</v>
      </c>
    </row>
    <row r="77" spans="1:15" x14ac:dyDescent="0.3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9.6" x14ac:dyDescent="0.3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0</v>
      </c>
      <c r="M78" s="114">
        <f t="shared" si="21"/>
        <v>0</v>
      </c>
      <c r="N78" s="114">
        <f t="shared" si="21"/>
        <v>0</v>
      </c>
      <c r="O78" s="51"/>
    </row>
    <row r="79" spans="1:15" x14ac:dyDescent="0.3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0</v>
      </c>
      <c r="M79" s="109">
        <f t="shared" si="21"/>
        <v>0</v>
      </c>
      <c r="N79" s="109">
        <f t="shared" si="21"/>
        <v>0</v>
      </c>
      <c r="O79" s="18"/>
    </row>
    <row r="80" spans="1:15" x14ac:dyDescent="0.3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0</v>
      </c>
      <c r="M80" s="109">
        <f>SUM(M81,M85,M93)</f>
        <v>0</v>
      </c>
      <c r="N80" s="109">
        <f>SUM(N81,N85,N93)</f>
        <v>0</v>
      </c>
    </row>
    <row r="81" spans="1:15" x14ac:dyDescent="0.3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0</v>
      </c>
      <c r="M81" s="109">
        <f>SUM(M82:M84)</f>
        <v>0</v>
      </c>
      <c r="N81" s="109">
        <f>SUM(N82:N84)</f>
        <v>0</v>
      </c>
    </row>
    <row r="82" spans="1:15" ht="26.4" x14ac:dyDescent="0.3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/>
      <c r="M82" s="202"/>
      <c r="N82" s="202"/>
      <c r="O82" s="49">
        <v>121</v>
      </c>
    </row>
    <row r="83" spans="1:15" x14ac:dyDescent="0.3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/>
      <c r="M83" s="202"/>
      <c r="N83" s="202"/>
      <c r="O83" s="49">
        <v>121</v>
      </c>
    </row>
    <row r="84" spans="1:15" x14ac:dyDescent="0.3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/>
      <c r="M84" s="202"/>
      <c r="N84" s="202"/>
      <c r="O84" s="49">
        <v>121</v>
      </c>
    </row>
    <row r="85" spans="1:15" x14ac:dyDescent="0.3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0</v>
      </c>
      <c r="M85" s="109">
        <f>SUM(M86:M92)</f>
        <v>0</v>
      </c>
      <c r="N85" s="109">
        <f>SUM(N86:N92)</f>
        <v>0</v>
      </c>
      <c r="O85" s="18"/>
    </row>
    <row r="86" spans="1:15" x14ac:dyDescent="0.3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/>
      <c r="M86" s="202"/>
      <c r="N86" s="202"/>
      <c r="O86" s="49">
        <v>121</v>
      </c>
    </row>
    <row r="87" spans="1:15" ht="26.4" x14ac:dyDescent="0.3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/>
      <c r="M87" s="202"/>
      <c r="N87" s="202"/>
      <c r="O87" s="49">
        <v>121</v>
      </c>
    </row>
    <row r="88" spans="1:15" x14ac:dyDescent="0.3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/>
      <c r="M88" s="202"/>
      <c r="N88" s="202"/>
      <c r="O88" s="49">
        <v>121</v>
      </c>
    </row>
    <row r="89" spans="1:15" x14ac:dyDescent="0.3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/>
      <c r="M89" s="202"/>
      <c r="N89" s="202"/>
      <c r="O89" s="49">
        <v>121</v>
      </c>
    </row>
    <row r="90" spans="1:15" x14ac:dyDescent="0.3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/>
      <c r="M90" s="202"/>
      <c r="N90" s="202"/>
      <c r="O90" s="49">
        <v>121</v>
      </c>
    </row>
    <row r="91" spans="1:15" x14ac:dyDescent="0.3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3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/>
      <c r="M92" s="202"/>
      <c r="N92" s="202"/>
      <c r="O92" s="49">
        <v>121</v>
      </c>
    </row>
    <row r="93" spans="1:15" ht="26.4" x14ac:dyDescent="0.3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0</v>
      </c>
      <c r="M93" s="109">
        <f>SUM(M94:M94)</f>
        <v>0</v>
      </c>
      <c r="N93" s="109">
        <f>SUM(N94:N94)</f>
        <v>0</v>
      </c>
    </row>
    <row r="94" spans="1:15" x14ac:dyDescent="0.3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/>
      <c r="M94" s="202"/>
      <c r="N94" s="202"/>
      <c r="O94" s="49">
        <v>121</v>
      </c>
    </row>
    <row r="95" spans="1:15" x14ac:dyDescent="0.3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9.6" x14ac:dyDescent="0.3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1346284</v>
      </c>
      <c r="M96" s="112">
        <f>SUM(M97,M109,M116,M156,M174)</f>
        <v>10426</v>
      </c>
      <c r="N96" s="112">
        <f>SUM(N97,N109,N116,N156,N174)</f>
        <v>1356710</v>
      </c>
      <c r="O96" s="18"/>
    </row>
    <row r="97" spans="1:15" ht="39.6" x14ac:dyDescent="0.3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750</v>
      </c>
      <c r="M97" s="113">
        <f t="shared" si="22"/>
        <v>106731</v>
      </c>
      <c r="N97" s="113">
        <f t="shared" si="22"/>
        <v>107481</v>
      </c>
      <c r="O97" s="32"/>
    </row>
    <row r="98" spans="1:15" ht="26.4" x14ac:dyDescent="0.3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750</v>
      </c>
      <c r="M98" s="109">
        <f t="shared" si="22"/>
        <v>106731</v>
      </c>
      <c r="N98" s="109">
        <f t="shared" si="22"/>
        <v>107481</v>
      </c>
      <c r="O98" s="179"/>
    </row>
    <row r="99" spans="1:15" ht="26.4" x14ac:dyDescent="0.3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750</v>
      </c>
      <c r="M99" s="109">
        <f>SUM(M100,M102)</f>
        <v>106731</v>
      </c>
      <c r="N99" s="109">
        <f>SUM(N100,N102)</f>
        <v>107481</v>
      </c>
      <c r="O99" s="180"/>
    </row>
    <row r="100" spans="1:15" x14ac:dyDescent="0.3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3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3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750</v>
      </c>
      <c r="M102" s="109">
        <f>SUM(M103:M107)</f>
        <v>106731</v>
      </c>
      <c r="N102" s="109">
        <f>SUM(N103:N107)</f>
        <v>107481</v>
      </c>
      <c r="O102" s="18"/>
    </row>
    <row r="103" spans="1:15" x14ac:dyDescent="0.3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>
        <v>150</v>
      </c>
      <c r="M103" s="202">
        <v>19850</v>
      </c>
      <c r="N103" s="202">
        <v>20000</v>
      </c>
      <c r="O103" s="49">
        <v>122</v>
      </c>
    </row>
    <row r="104" spans="1:15" x14ac:dyDescent="0.3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>
        <v>200</v>
      </c>
      <c r="M104" s="202">
        <v>25531</v>
      </c>
      <c r="N104" s="202">
        <v>25731</v>
      </c>
      <c r="O104" s="49">
        <v>122</v>
      </c>
    </row>
    <row r="105" spans="1:15" x14ac:dyDescent="0.3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>
        <v>200</v>
      </c>
      <c r="M105" s="202">
        <v>9800</v>
      </c>
      <c r="N105" s="202">
        <v>10000</v>
      </c>
      <c r="O105" s="49">
        <v>122</v>
      </c>
    </row>
    <row r="106" spans="1:15" x14ac:dyDescent="0.3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>
        <v>100</v>
      </c>
      <c r="M106" s="202">
        <v>-100</v>
      </c>
      <c r="N106" s="202">
        <v>0</v>
      </c>
      <c r="O106" s="49">
        <v>122</v>
      </c>
    </row>
    <row r="107" spans="1:15" ht="26.4" x14ac:dyDescent="0.3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>
        <v>100</v>
      </c>
      <c r="M107" s="202">
        <v>51650</v>
      </c>
      <c r="N107" s="202">
        <v>51750</v>
      </c>
      <c r="O107" s="49">
        <v>122</v>
      </c>
    </row>
    <row r="108" spans="1:15" x14ac:dyDescent="0.3">
      <c r="A108" s="8">
        <f t="shared" ref="A108" si="24">H108</f>
        <v>0</v>
      </c>
      <c r="B108" s="9" t="str">
        <f t="shared" ref="B108" si="25">IF(J108&gt;0,G108," ")</f>
        <v xml:space="preserve"> </v>
      </c>
      <c r="C108" s="45" t="str">
        <f t="shared" ref="C108" si="26">IF(I108&gt;0,LEFT(E108,3),"  ")</f>
        <v xml:space="preserve">  </v>
      </c>
      <c r="D108" s="45" t="str">
        <f t="shared" ref="D108" si="27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3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8">SUM(L110)</f>
        <v>42100</v>
      </c>
      <c r="M109" s="113">
        <f t="shared" si="28"/>
        <v>-32100</v>
      </c>
      <c r="N109" s="113">
        <f t="shared" si="28"/>
        <v>10000</v>
      </c>
      <c r="O109" s="18"/>
    </row>
    <row r="110" spans="1:15" x14ac:dyDescent="0.3">
      <c r="A110" s="8">
        <f t="shared" ref="A110:A177" si="29">H110</f>
        <v>3</v>
      </c>
      <c r="B110" s="9" t="str">
        <f t="shared" ref="B110:B177" si="30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8"/>
        <v>42100</v>
      </c>
      <c r="M110" s="109">
        <f t="shared" si="28"/>
        <v>-32100</v>
      </c>
      <c r="N110" s="109">
        <f t="shared" si="28"/>
        <v>10000</v>
      </c>
    </row>
    <row r="111" spans="1:15" x14ac:dyDescent="0.3">
      <c r="A111" s="8">
        <f t="shared" si="29"/>
        <v>32</v>
      </c>
      <c r="B111" s="9" t="str">
        <f t="shared" si="30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42100</v>
      </c>
      <c r="M111" s="109">
        <f>SUM(M112)</f>
        <v>-32100</v>
      </c>
      <c r="N111" s="109">
        <f>SUM(N112)</f>
        <v>10000</v>
      </c>
    </row>
    <row r="112" spans="1:15" x14ac:dyDescent="0.3">
      <c r="A112" s="8">
        <f t="shared" si="29"/>
        <v>323</v>
      </c>
      <c r="B112" s="9" t="str">
        <f t="shared" si="30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42100</v>
      </c>
      <c r="M112" s="109">
        <f>SUM(M113:M114)</f>
        <v>-32100</v>
      </c>
      <c r="N112" s="109">
        <f>SUM(N113:N114)</f>
        <v>10000</v>
      </c>
      <c r="O112" s="18"/>
    </row>
    <row r="113" spans="1:15" ht="26.4" x14ac:dyDescent="0.3">
      <c r="A113" s="8">
        <f t="shared" si="29"/>
        <v>3232</v>
      </c>
      <c r="B113" s="9">
        <f t="shared" si="30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>
        <v>42100</v>
      </c>
      <c r="M113" s="202">
        <v>-42100</v>
      </c>
      <c r="N113" s="202">
        <v>0</v>
      </c>
      <c r="O113" s="49">
        <v>122</v>
      </c>
    </row>
    <row r="114" spans="1:15" x14ac:dyDescent="0.3">
      <c r="A114" s="8">
        <f t="shared" si="29"/>
        <v>3237</v>
      </c>
      <c r="B114" s="9">
        <f t="shared" si="30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>
        <v>10000</v>
      </c>
      <c r="N114" s="202">
        <v>10000</v>
      </c>
      <c r="O114" s="49">
        <v>122</v>
      </c>
    </row>
    <row r="115" spans="1:15" x14ac:dyDescent="0.3">
      <c r="A115" s="8">
        <f t="shared" si="29"/>
        <v>0</v>
      </c>
      <c r="B115" s="9" t="str">
        <f t="shared" si="30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9.6" x14ac:dyDescent="0.3">
      <c r="A116" s="8" t="str">
        <f t="shared" si="29"/>
        <v>A 7007 05</v>
      </c>
      <c r="B116" s="9" t="str">
        <f t="shared" si="30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385050</v>
      </c>
      <c r="M116" s="114">
        <f>SUM(M117)</f>
        <v>57750</v>
      </c>
      <c r="N116" s="114">
        <f>SUM(N117)</f>
        <v>442800</v>
      </c>
    </row>
    <row r="117" spans="1:15" x14ac:dyDescent="0.3">
      <c r="A117" s="8">
        <f t="shared" si="29"/>
        <v>3</v>
      </c>
      <c r="B117" s="9" t="str">
        <f t="shared" si="30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385050</v>
      </c>
      <c r="M117" s="109">
        <f t="shared" ref="M117:N117" si="31">SUM(M118,M147,M152)</f>
        <v>57750</v>
      </c>
      <c r="N117" s="109">
        <f t="shared" si="31"/>
        <v>442800</v>
      </c>
    </row>
    <row r="118" spans="1:15" x14ac:dyDescent="0.3">
      <c r="A118" s="8">
        <f t="shared" si="29"/>
        <v>32</v>
      </c>
      <c r="B118" s="9" t="str">
        <f t="shared" si="30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385050</v>
      </c>
      <c r="M118" s="109">
        <f>SUM(M119,M123,M129,M139,M141)</f>
        <v>37290</v>
      </c>
      <c r="N118" s="109">
        <f>SUM(N119,N123,N129,N139,N141)</f>
        <v>422340</v>
      </c>
      <c r="O118" s="18"/>
    </row>
    <row r="119" spans="1:15" x14ac:dyDescent="0.3">
      <c r="A119" s="8">
        <f t="shared" si="29"/>
        <v>321</v>
      </c>
      <c r="B119" s="9" t="str">
        <f t="shared" si="30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54500</v>
      </c>
      <c r="M119" s="109">
        <f>SUM(M120:M122)</f>
        <v>-42995</v>
      </c>
      <c r="N119" s="109">
        <f>SUM(N120:N122)</f>
        <v>11505</v>
      </c>
      <c r="O119" s="4"/>
    </row>
    <row r="120" spans="1:15" x14ac:dyDescent="0.3">
      <c r="A120" s="8">
        <f t="shared" si="29"/>
        <v>3211</v>
      </c>
      <c r="B120" s="9">
        <f t="shared" si="30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>
        <v>48000</v>
      </c>
      <c r="M120" s="202">
        <v>-38645</v>
      </c>
      <c r="N120" s="202">
        <v>9355</v>
      </c>
      <c r="O120" s="18">
        <v>122</v>
      </c>
    </row>
    <row r="121" spans="1:15" x14ac:dyDescent="0.3">
      <c r="A121" s="8">
        <f t="shared" si="29"/>
        <v>3213</v>
      </c>
      <c r="B121" s="9">
        <f t="shared" si="30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>
        <v>6000</v>
      </c>
      <c r="M121" s="202">
        <v>-4350</v>
      </c>
      <c r="N121" s="202">
        <v>1650</v>
      </c>
      <c r="O121" s="18">
        <v>122</v>
      </c>
    </row>
    <row r="122" spans="1:15" x14ac:dyDescent="0.3">
      <c r="A122" s="8">
        <f t="shared" si="29"/>
        <v>3214</v>
      </c>
      <c r="B122" s="9">
        <f t="shared" si="30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>
        <v>500</v>
      </c>
      <c r="M122" s="202"/>
      <c r="N122" s="202">
        <v>500</v>
      </c>
      <c r="O122" s="18">
        <v>122</v>
      </c>
    </row>
    <row r="123" spans="1:15" x14ac:dyDescent="0.3">
      <c r="A123" s="8">
        <f t="shared" si="29"/>
        <v>322</v>
      </c>
      <c r="B123" s="9" t="str">
        <f t="shared" si="30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154245</v>
      </c>
      <c r="M123" s="109">
        <f>SUM(M124:M128)</f>
        <v>55250</v>
      </c>
      <c r="N123" s="109">
        <f>SUM(N124:N128)</f>
        <v>209495</v>
      </c>
      <c r="O123" s="18"/>
    </row>
    <row r="124" spans="1:15" ht="26.4" x14ac:dyDescent="0.3">
      <c r="A124" s="8">
        <f t="shared" si="29"/>
        <v>3221</v>
      </c>
      <c r="B124" s="9">
        <f t="shared" si="30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>
        <v>120745</v>
      </c>
      <c r="M124" s="202">
        <v>21500</v>
      </c>
      <c r="N124" s="202">
        <v>142245</v>
      </c>
      <c r="O124" s="18">
        <v>122</v>
      </c>
    </row>
    <row r="125" spans="1:15" x14ac:dyDescent="0.3">
      <c r="A125" s="8">
        <f t="shared" si="29"/>
        <v>3222</v>
      </c>
      <c r="B125" s="9">
        <f t="shared" si="30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/>
      <c r="N125" s="202"/>
      <c r="O125" s="18">
        <v>122</v>
      </c>
    </row>
    <row r="126" spans="1:15" ht="26.4" x14ac:dyDescent="0.3">
      <c r="A126" s="8">
        <f t="shared" si="29"/>
        <v>3224</v>
      </c>
      <c r="B126" s="9">
        <f t="shared" si="30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>
        <v>29000</v>
      </c>
      <c r="M126" s="202">
        <v>30000</v>
      </c>
      <c r="N126" s="202">
        <v>59000</v>
      </c>
      <c r="O126" s="18">
        <v>122</v>
      </c>
    </row>
    <row r="127" spans="1:15" x14ac:dyDescent="0.3">
      <c r="A127" s="8">
        <f t="shared" si="29"/>
        <v>3225</v>
      </c>
      <c r="B127" s="9">
        <f t="shared" si="30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>
        <v>1000</v>
      </c>
      <c r="M127" s="202">
        <v>750</v>
      </c>
      <c r="N127" s="202">
        <v>1750</v>
      </c>
      <c r="O127" s="18">
        <v>122</v>
      </c>
    </row>
    <row r="128" spans="1:15" ht="26.4" x14ac:dyDescent="0.3">
      <c r="A128" s="8">
        <f t="shared" si="29"/>
        <v>3227</v>
      </c>
      <c r="B128" s="9">
        <f t="shared" si="30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>
        <v>3500</v>
      </c>
      <c r="M128" s="202">
        <v>3000</v>
      </c>
      <c r="N128" s="202">
        <v>6500</v>
      </c>
      <c r="O128" s="18">
        <v>122</v>
      </c>
    </row>
    <row r="129" spans="1:15" x14ac:dyDescent="0.3">
      <c r="A129" s="8">
        <f t="shared" si="29"/>
        <v>323</v>
      </c>
      <c r="B129" s="9" t="str">
        <f t="shared" si="30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157105</v>
      </c>
      <c r="M129" s="109">
        <f>SUM(M130:M138)</f>
        <v>20601</v>
      </c>
      <c r="N129" s="109">
        <f>SUM(N130:N138)</f>
        <v>177706</v>
      </c>
      <c r="O129" s="18"/>
    </row>
    <row r="130" spans="1:15" x14ac:dyDescent="0.3">
      <c r="A130" s="8">
        <f t="shared" si="29"/>
        <v>3231</v>
      </c>
      <c r="B130" s="9">
        <f t="shared" si="30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>
        <v>27000</v>
      </c>
      <c r="M130" s="202">
        <v>-6000</v>
      </c>
      <c r="N130" s="202">
        <v>21000</v>
      </c>
      <c r="O130" s="18">
        <v>122</v>
      </c>
    </row>
    <row r="131" spans="1:15" ht="26.4" x14ac:dyDescent="0.3">
      <c r="A131" s="8">
        <f t="shared" si="29"/>
        <v>3232</v>
      </c>
      <c r="B131" s="9">
        <f t="shared" si="30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>
        <v>8000</v>
      </c>
      <c r="M131" s="202">
        <v>48500</v>
      </c>
      <c r="N131" s="202">
        <v>56500</v>
      </c>
      <c r="O131" s="18">
        <v>122</v>
      </c>
    </row>
    <row r="132" spans="1:15" x14ac:dyDescent="0.3">
      <c r="A132" s="8">
        <f t="shared" si="29"/>
        <v>3233</v>
      </c>
      <c r="B132" s="9">
        <f t="shared" si="30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>
        <v>2880</v>
      </c>
      <c r="M132" s="202"/>
      <c r="N132" s="202">
        <v>2880</v>
      </c>
      <c r="O132" s="18">
        <v>122</v>
      </c>
    </row>
    <row r="133" spans="1:15" x14ac:dyDescent="0.3">
      <c r="A133" s="8">
        <f t="shared" si="29"/>
        <v>3234</v>
      </c>
      <c r="B133" s="9">
        <f t="shared" si="30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>
        <v>102725</v>
      </c>
      <c r="M133" s="202">
        <v>-23075</v>
      </c>
      <c r="N133" s="202">
        <v>79650</v>
      </c>
      <c r="O133" s="18">
        <v>122</v>
      </c>
    </row>
    <row r="134" spans="1:15" x14ac:dyDescent="0.3">
      <c r="A134" s="8">
        <f t="shared" si="29"/>
        <v>3235</v>
      </c>
      <c r="B134" s="9">
        <f t="shared" si="30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3">
      <c r="A135" s="8">
        <f t="shared" si="29"/>
        <v>3236</v>
      </c>
      <c r="B135" s="9">
        <f t="shared" si="30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>
        <v>1000</v>
      </c>
      <c r="M135" s="202">
        <v>1600</v>
      </c>
      <c r="N135" s="202">
        <v>2600</v>
      </c>
      <c r="O135" s="18">
        <v>122</v>
      </c>
    </row>
    <row r="136" spans="1:15" x14ac:dyDescent="0.3">
      <c r="A136" s="8">
        <f t="shared" si="29"/>
        <v>3237</v>
      </c>
      <c r="B136" s="9">
        <f t="shared" si="30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>
        <v>12000</v>
      </c>
      <c r="M136" s="202">
        <v>650</v>
      </c>
      <c r="N136" s="202">
        <v>12650</v>
      </c>
      <c r="O136" s="18">
        <v>122</v>
      </c>
    </row>
    <row r="137" spans="1:15" x14ac:dyDescent="0.3">
      <c r="A137" s="8">
        <f t="shared" si="29"/>
        <v>3238</v>
      </c>
      <c r="B137" s="9">
        <f t="shared" si="30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>
        <v>1000</v>
      </c>
      <c r="M137" s="202">
        <v>1000</v>
      </c>
      <c r="N137" s="202">
        <v>2000</v>
      </c>
      <c r="O137" s="18">
        <v>122</v>
      </c>
    </row>
    <row r="138" spans="1:15" x14ac:dyDescent="0.3">
      <c r="A138" s="8">
        <f t="shared" si="29"/>
        <v>3239</v>
      </c>
      <c r="B138" s="9">
        <f t="shared" si="30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>
        <v>2500</v>
      </c>
      <c r="M138" s="202">
        <v>-2074</v>
      </c>
      <c r="N138" s="202">
        <v>426</v>
      </c>
      <c r="O138" s="18">
        <v>122</v>
      </c>
    </row>
    <row r="139" spans="1:15" ht="26.4" x14ac:dyDescent="0.3">
      <c r="A139" s="8">
        <f t="shared" si="29"/>
        <v>324</v>
      </c>
      <c r="B139" s="9" t="str">
        <f t="shared" si="30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500</v>
      </c>
      <c r="M139" s="109">
        <f>SUM(M140)</f>
        <v>-500</v>
      </c>
      <c r="N139" s="109">
        <f>SUM(N140)</f>
        <v>0</v>
      </c>
      <c r="O139" s="18"/>
    </row>
    <row r="140" spans="1:15" ht="26.4" x14ac:dyDescent="0.3">
      <c r="A140" s="8">
        <f t="shared" si="29"/>
        <v>3241</v>
      </c>
      <c r="B140" s="9">
        <f t="shared" si="30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>
        <v>500</v>
      </c>
      <c r="M140" s="202">
        <v>-500</v>
      </c>
      <c r="N140" s="202">
        <v>0</v>
      </c>
      <c r="O140" s="18">
        <v>122</v>
      </c>
    </row>
    <row r="141" spans="1:15" ht="26.4" x14ac:dyDescent="0.3">
      <c r="A141" s="8">
        <f t="shared" si="29"/>
        <v>329</v>
      </c>
      <c r="B141" s="9" t="str">
        <f t="shared" si="30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18700</v>
      </c>
      <c r="M141" s="109">
        <f>SUM(M142:M146)</f>
        <v>4934</v>
      </c>
      <c r="N141" s="109">
        <f>SUM(N142:N146)</f>
        <v>23634</v>
      </c>
    </row>
    <row r="142" spans="1:15" x14ac:dyDescent="0.3">
      <c r="A142" s="8">
        <f t="shared" si="29"/>
        <v>3292</v>
      </c>
      <c r="B142" s="9">
        <f t="shared" si="30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3">
      <c r="A143" s="8">
        <f t="shared" si="29"/>
        <v>3293</v>
      </c>
      <c r="B143" s="9">
        <f t="shared" si="30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>
        <v>1500</v>
      </c>
      <c r="M143" s="202"/>
      <c r="N143" s="202">
        <v>1500</v>
      </c>
      <c r="O143" s="18">
        <v>122</v>
      </c>
    </row>
    <row r="144" spans="1:15" x14ac:dyDescent="0.3">
      <c r="A144" s="8">
        <f t="shared" si="29"/>
        <v>3294</v>
      </c>
      <c r="B144" s="9">
        <f t="shared" si="30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>
        <v>100</v>
      </c>
      <c r="M144" s="202">
        <v>-100</v>
      </c>
      <c r="N144" s="202">
        <v>0</v>
      </c>
      <c r="O144" s="18">
        <v>122</v>
      </c>
    </row>
    <row r="145" spans="1:15" x14ac:dyDescent="0.3">
      <c r="A145" s="8">
        <f t="shared" si="29"/>
        <v>3295</v>
      </c>
      <c r="B145" s="9">
        <f t="shared" si="30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>
        <v>2100</v>
      </c>
      <c r="M145" s="202"/>
      <c r="N145" s="202">
        <v>2100</v>
      </c>
      <c r="O145" s="18">
        <v>122</v>
      </c>
    </row>
    <row r="146" spans="1:15" ht="26.4" x14ac:dyDescent="0.3">
      <c r="A146" s="8">
        <f t="shared" si="29"/>
        <v>3299</v>
      </c>
      <c r="B146" s="9">
        <f t="shared" si="30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>
        <v>15000</v>
      </c>
      <c r="M146" s="202">
        <v>5034</v>
      </c>
      <c r="N146" s="202">
        <v>20034</v>
      </c>
      <c r="O146" s="18">
        <v>122</v>
      </c>
    </row>
    <row r="147" spans="1:15" x14ac:dyDescent="0.3">
      <c r="A147" s="8">
        <f t="shared" si="29"/>
        <v>34</v>
      </c>
      <c r="B147" s="9" t="str">
        <f t="shared" si="30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3">
      <c r="A148" s="8">
        <f t="shared" si="29"/>
        <v>343</v>
      </c>
      <c r="B148" s="9" t="str">
        <f t="shared" si="30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6.4" x14ac:dyDescent="0.3">
      <c r="A149" s="8">
        <f t="shared" si="29"/>
        <v>3431</v>
      </c>
      <c r="B149" s="9">
        <f t="shared" si="30"/>
        <v>12</v>
      </c>
      <c r="C149" s="45" t="str">
        <f t="shared" ref="C149:C232" si="32">IF(I149&gt;0,LEFT(E149,3),"  ")</f>
        <v>092</v>
      </c>
      <c r="D149" s="45" t="str">
        <f t="shared" ref="D149:D232" si="33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3">
      <c r="A150" s="8">
        <f t="shared" si="29"/>
        <v>3433</v>
      </c>
      <c r="B150" s="9">
        <f t="shared" si="30"/>
        <v>12</v>
      </c>
      <c r="C150" s="45" t="str">
        <f t="shared" si="32"/>
        <v>092</v>
      </c>
      <c r="D150" s="45" t="str">
        <f t="shared" si="33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6.4" x14ac:dyDescent="0.3">
      <c r="A151" s="8">
        <f t="shared" si="29"/>
        <v>3434</v>
      </c>
      <c r="B151" s="9">
        <f t="shared" si="30"/>
        <v>12</v>
      </c>
      <c r="C151" s="45" t="str">
        <f t="shared" si="32"/>
        <v>092</v>
      </c>
      <c r="D151" s="45" t="str">
        <f t="shared" si="33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6.4" x14ac:dyDescent="0.3">
      <c r="A152" s="8">
        <f t="shared" si="29"/>
        <v>37</v>
      </c>
      <c r="B152" s="9" t="str">
        <f t="shared" si="30"/>
        <v xml:space="preserve"> </v>
      </c>
      <c r="C152" s="45" t="str">
        <f t="shared" si="32"/>
        <v xml:space="preserve">  </v>
      </c>
      <c r="D152" s="45" t="str">
        <f t="shared" si="33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20460</v>
      </c>
      <c r="N152" s="109">
        <f>SUM(N153)</f>
        <v>20460</v>
      </c>
      <c r="O152" s="18"/>
    </row>
    <row r="153" spans="1:15" ht="26.4" x14ac:dyDescent="0.3">
      <c r="A153" s="8">
        <f t="shared" si="29"/>
        <v>372</v>
      </c>
      <c r="B153" s="9" t="str">
        <f t="shared" si="30"/>
        <v xml:space="preserve"> </v>
      </c>
      <c r="C153" s="45" t="str">
        <f t="shared" si="32"/>
        <v xml:space="preserve">  </v>
      </c>
      <c r="D153" s="45" t="str">
        <f t="shared" si="33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34">SUM(M154)</f>
        <v>20460</v>
      </c>
      <c r="N153" s="109">
        <f t="shared" ref="N153" si="35">SUM(N154)</f>
        <v>20460</v>
      </c>
      <c r="O153" s="18"/>
    </row>
    <row r="154" spans="1:15" ht="26.4" x14ac:dyDescent="0.3">
      <c r="A154" s="8">
        <f t="shared" si="29"/>
        <v>3722</v>
      </c>
      <c r="B154" s="9">
        <f t="shared" si="30"/>
        <v>12</v>
      </c>
      <c r="C154" s="45" t="str">
        <f t="shared" si="32"/>
        <v>092</v>
      </c>
      <c r="D154" s="45" t="str">
        <f t="shared" si="33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>
        <v>20460</v>
      </c>
      <c r="N154" s="202">
        <v>20460</v>
      </c>
      <c r="O154" s="49">
        <v>122</v>
      </c>
    </row>
    <row r="155" spans="1:15" x14ac:dyDescent="0.3">
      <c r="A155" s="8">
        <f t="shared" si="29"/>
        <v>0</v>
      </c>
      <c r="B155" s="9" t="str">
        <f t="shared" si="30"/>
        <v xml:space="preserve"> </v>
      </c>
      <c r="C155" s="45" t="str">
        <f t="shared" si="32"/>
        <v xml:space="preserve">  </v>
      </c>
      <c r="D155" s="45" t="str">
        <f t="shared" si="33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3">
      <c r="A156" s="8" t="str">
        <f t="shared" si="29"/>
        <v>A 7007 06</v>
      </c>
      <c r="B156" s="9" t="str">
        <f t="shared" si="30"/>
        <v xml:space="preserve"> </v>
      </c>
      <c r="C156" s="45" t="str">
        <f t="shared" si="32"/>
        <v xml:space="preserve">  </v>
      </c>
      <c r="D156" s="45" t="str">
        <f t="shared" si="33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918384</v>
      </c>
      <c r="M156" s="114">
        <f>SUM(M157)</f>
        <v>-121955</v>
      </c>
      <c r="N156" s="114">
        <f>SUM(N157)</f>
        <v>796429</v>
      </c>
    </row>
    <row r="157" spans="1:15" x14ac:dyDescent="0.3">
      <c r="A157" s="8">
        <f t="shared" si="29"/>
        <v>3</v>
      </c>
      <c r="B157" s="9" t="str">
        <f t="shared" si="30"/>
        <v xml:space="preserve"> </v>
      </c>
      <c r="C157" s="45" t="str">
        <f t="shared" si="32"/>
        <v xml:space="preserve">  </v>
      </c>
      <c r="D157" s="45" t="str">
        <f t="shared" si="33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36">SUM(L158)</f>
        <v>918384</v>
      </c>
      <c r="M157" s="109">
        <f t="shared" si="36"/>
        <v>-121955</v>
      </c>
      <c r="N157" s="109">
        <f t="shared" si="36"/>
        <v>796429</v>
      </c>
    </row>
    <row r="158" spans="1:15" x14ac:dyDescent="0.3">
      <c r="A158" s="8">
        <f t="shared" si="29"/>
        <v>32</v>
      </c>
      <c r="B158" s="9" t="str">
        <f t="shared" si="30"/>
        <v xml:space="preserve"> </v>
      </c>
      <c r="C158" s="45" t="str">
        <f t="shared" si="32"/>
        <v xml:space="preserve">  </v>
      </c>
      <c r="D158" s="45" t="str">
        <f t="shared" si="33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918384</v>
      </c>
      <c r="M158" s="109">
        <f>SUM(M159,M161,M165,M171)</f>
        <v>-121955</v>
      </c>
      <c r="N158" s="109">
        <f>SUM(N159,N161,N165,N171)</f>
        <v>796429</v>
      </c>
      <c r="O158" s="18"/>
    </row>
    <row r="159" spans="1:15" x14ac:dyDescent="0.3">
      <c r="A159" s="8">
        <f t="shared" si="29"/>
        <v>321</v>
      </c>
      <c r="B159" s="9" t="str">
        <f t="shared" si="30"/>
        <v xml:space="preserve"> </v>
      </c>
      <c r="C159" s="45" t="str">
        <f t="shared" si="32"/>
        <v xml:space="preserve">  </v>
      </c>
      <c r="D159" s="45" t="str">
        <f t="shared" si="33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280000</v>
      </c>
      <c r="M159" s="109">
        <f>SUM(M160)</f>
        <v>-90000</v>
      </c>
      <c r="N159" s="109">
        <f>SUM(N160)</f>
        <v>190000</v>
      </c>
      <c r="O159" s="18"/>
    </row>
    <row r="160" spans="1:15" ht="26.4" x14ac:dyDescent="0.3">
      <c r="A160" s="8">
        <f t="shared" si="29"/>
        <v>3212</v>
      </c>
      <c r="B160" s="9">
        <f t="shared" si="30"/>
        <v>12</v>
      </c>
      <c r="C160" s="45" t="str">
        <f t="shared" si="32"/>
        <v>092</v>
      </c>
      <c r="D160" s="45" t="str">
        <f t="shared" si="33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>
        <v>280000</v>
      </c>
      <c r="M160" s="202">
        <v>-90000</v>
      </c>
      <c r="N160" s="202">
        <v>190000</v>
      </c>
      <c r="O160" s="18">
        <v>122</v>
      </c>
    </row>
    <row r="161" spans="1:15" x14ac:dyDescent="0.3">
      <c r="A161" s="8">
        <f t="shared" si="29"/>
        <v>322</v>
      </c>
      <c r="B161" s="9" t="str">
        <f t="shared" si="30"/>
        <v xml:space="preserve"> </v>
      </c>
      <c r="C161" s="45" t="str">
        <f t="shared" si="32"/>
        <v xml:space="preserve">  </v>
      </c>
      <c r="D161" s="45" t="str">
        <f t="shared" si="33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430865</v>
      </c>
      <c r="M161" s="109">
        <f>SUM(M162:M164)</f>
        <v>-36955</v>
      </c>
      <c r="N161" s="109">
        <f>SUM(N162:N164)</f>
        <v>393910</v>
      </c>
      <c r="O161" s="18"/>
    </row>
    <row r="162" spans="1:15" ht="26.4" x14ac:dyDescent="0.3">
      <c r="A162" s="8">
        <f t="shared" si="29"/>
        <v>3221</v>
      </c>
      <c r="B162" s="9">
        <f t="shared" si="30"/>
        <v>12</v>
      </c>
      <c r="C162" s="45" t="str">
        <f t="shared" si="32"/>
        <v>092</v>
      </c>
      <c r="D162" s="45" t="str">
        <f t="shared" si="33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3">
      <c r="A163" s="8">
        <f t="shared" si="29"/>
        <v>3222</v>
      </c>
      <c r="B163" s="9">
        <f t="shared" si="30"/>
        <v>12</v>
      </c>
      <c r="C163" s="45" t="str">
        <f t="shared" si="32"/>
        <v>092</v>
      </c>
      <c r="D163" s="45" t="str">
        <f t="shared" si="33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>
        <v>71955</v>
      </c>
      <c r="M163" s="202">
        <v>31955</v>
      </c>
      <c r="N163" s="202">
        <v>103910</v>
      </c>
      <c r="O163" s="18">
        <v>122</v>
      </c>
    </row>
    <row r="164" spans="1:15" x14ac:dyDescent="0.3">
      <c r="A164" s="8">
        <f t="shared" si="29"/>
        <v>3223</v>
      </c>
      <c r="B164" s="9">
        <f t="shared" si="30"/>
        <v>12</v>
      </c>
      <c r="C164" s="45" t="str">
        <f t="shared" si="32"/>
        <v>092</v>
      </c>
      <c r="D164" s="45" t="str">
        <f t="shared" si="33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>
        <v>358910</v>
      </c>
      <c r="M164" s="202">
        <v>-68910</v>
      </c>
      <c r="N164" s="202">
        <v>290000</v>
      </c>
      <c r="O164" s="18">
        <v>122</v>
      </c>
    </row>
    <row r="165" spans="1:15" x14ac:dyDescent="0.3">
      <c r="A165" s="8">
        <f t="shared" si="29"/>
        <v>323</v>
      </c>
      <c r="B165" s="9" t="str">
        <f t="shared" si="30"/>
        <v xml:space="preserve"> </v>
      </c>
      <c r="C165" s="45" t="str">
        <f t="shared" si="32"/>
        <v xml:space="preserve">  </v>
      </c>
      <c r="D165" s="45" t="str">
        <f t="shared" si="33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206811</v>
      </c>
      <c r="M165" s="109">
        <f>SUM(M166:M170)</f>
        <v>5000</v>
      </c>
      <c r="N165" s="109">
        <f>SUM(N166:N170)</f>
        <v>211811</v>
      </c>
      <c r="O165" s="18"/>
    </row>
    <row r="166" spans="1:15" ht="26.4" x14ac:dyDescent="0.3">
      <c r="A166" s="8">
        <f t="shared" si="29"/>
        <v>3232</v>
      </c>
      <c r="B166" s="9">
        <f t="shared" si="30"/>
        <v>12</v>
      </c>
      <c r="C166" s="45" t="str">
        <f t="shared" si="32"/>
        <v>092</v>
      </c>
      <c r="D166" s="45" t="str">
        <f t="shared" si="33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>
        <v>115000</v>
      </c>
      <c r="M166" s="202">
        <v>5000</v>
      </c>
      <c r="N166" s="202">
        <v>120000</v>
      </c>
      <c r="O166" s="18">
        <v>122</v>
      </c>
    </row>
    <row r="167" spans="1:15" x14ac:dyDescent="0.3">
      <c r="A167" s="8">
        <f t="shared" si="29"/>
        <v>3234</v>
      </c>
      <c r="B167" s="9">
        <f t="shared" si="30"/>
        <v>12</v>
      </c>
      <c r="C167" s="45" t="str">
        <f t="shared" si="32"/>
        <v>092</v>
      </c>
      <c r="D167" s="45" t="str">
        <f t="shared" si="33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>
        <v>70311</v>
      </c>
      <c r="M167" s="202"/>
      <c r="N167" s="202">
        <v>70311</v>
      </c>
      <c r="O167" s="18">
        <v>122</v>
      </c>
    </row>
    <row r="168" spans="1:15" x14ac:dyDescent="0.3">
      <c r="A168" s="8">
        <f t="shared" si="29"/>
        <v>3235</v>
      </c>
      <c r="B168" s="9">
        <f t="shared" si="30"/>
        <v>12</v>
      </c>
      <c r="C168" s="45" t="str">
        <f t="shared" si="32"/>
        <v>092</v>
      </c>
      <c r="D168" s="45" t="str">
        <f t="shared" si="33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/>
      <c r="M168" s="202"/>
      <c r="N168" s="202"/>
      <c r="O168" s="18">
        <v>122</v>
      </c>
    </row>
    <row r="169" spans="1:15" x14ac:dyDescent="0.3">
      <c r="A169" s="8">
        <f t="shared" si="29"/>
        <v>3236</v>
      </c>
      <c r="B169" s="9">
        <f t="shared" si="30"/>
        <v>12</v>
      </c>
      <c r="C169" s="45" t="str">
        <f t="shared" si="32"/>
        <v>092</v>
      </c>
      <c r="D169" s="45" t="str">
        <f t="shared" si="33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>
        <v>20000</v>
      </c>
      <c r="M169" s="202"/>
      <c r="N169" s="202">
        <v>20000</v>
      </c>
      <c r="O169" s="18">
        <v>122</v>
      </c>
    </row>
    <row r="170" spans="1:15" x14ac:dyDescent="0.3">
      <c r="A170" s="8">
        <f t="shared" si="29"/>
        <v>3239</v>
      </c>
      <c r="B170" s="9">
        <f t="shared" si="30"/>
        <v>12</v>
      </c>
      <c r="C170" s="45" t="str">
        <f t="shared" si="32"/>
        <v>092</v>
      </c>
      <c r="D170" s="45" t="str">
        <f t="shared" si="33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>
        <v>1500</v>
      </c>
      <c r="M170" s="202"/>
      <c r="N170" s="202">
        <v>1500</v>
      </c>
      <c r="O170" s="18">
        <v>122</v>
      </c>
    </row>
    <row r="171" spans="1:15" ht="26.4" x14ac:dyDescent="0.3">
      <c r="A171" s="8">
        <f t="shared" si="29"/>
        <v>329</v>
      </c>
      <c r="B171" s="9" t="str">
        <f t="shared" si="30"/>
        <v xml:space="preserve"> </v>
      </c>
      <c r="C171" s="45" t="str">
        <f t="shared" si="32"/>
        <v xml:space="preserve">  </v>
      </c>
      <c r="D171" s="45" t="str">
        <f t="shared" si="33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708</v>
      </c>
      <c r="M171" s="109">
        <f>SUM(M172:M172)</f>
        <v>0</v>
      </c>
      <c r="N171" s="109">
        <f>SUM(N172:N172)</f>
        <v>708</v>
      </c>
    </row>
    <row r="172" spans="1:15" x14ac:dyDescent="0.3">
      <c r="A172" s="8">
        <f t="shared" si="29"/>
        <v>3292</v>
      </c>
      <c r="B172" s="9">
        <f t="shared" si="3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>
        <v>708</v>
      </c>
      <c r="M172" s="202"/>
      <c r="N172" s="202">
        <v>708</v>
      </c>
      <c r="O172" s="18">
        <v>122</v>
      </c>
    </row>
    <row r="173" spans="1:15" x14ac:dyDescent="0.3">
      <c r="A173" s="8">
        <f t="shared" si="29"/>
        <v>0</v>
      </c>
      <c r="B173" s="9" t="str">
        <f t="shared" si="30"/>
        <v xml:space="preserve"> </v>
      </c>
      <c r="C173" s="45" t="str">
        <f t="shared" si="32"/>
        <v xml:space="preserve">  </v>
      </c>
      <c r="D173" s="45" t="str">
        <f t="shared" si="33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26.4" x14ac:dyDescent="0.3">
      <c r="A174" s="8" t="str">
        <f t="shared" si="29"/>
        <v>A 7007 07</v>
      </c>
      <c r="B174" s="9" t="str">
        <f t="shared" si="30"/>
        <v xml:space="preserve"> </v>
      </c>
      <c r="C174" s="45" t="str">
        <f t="shared" si="32"/>
        <v xml:space="preserve">  </v>
      </c>
      <c r="D174" s="45" t="str">
        <f t="shared" si="33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37">SUM(L175)</f>
        <v>0</v>
      </c>
      <c r="M174" s="114">
        <f t="shared" si="37"/>
        <v>0</v>
      </c>
      <c r="N174" s="114">
        <f t="shared" si="37"/>
        <v>0</v>
      </c>
      <c r="O174" s="18"/>
    </row>
    <row r="175" spans="1:15" x14ac:dyDescent="0.3">
      <c r="A175" s="8">
        <f t="shared" si="29"/>
        <v>3</v>
      </c>
      <c r="B175" s="9" t="str">
        <f t="shared" si="30"/>
        <v xml:space="preserve"> </v>
      </c>
      <c r="C175" s="45" t="str">
        <f t="shared" si="32"/>
        <v xml:space="preserve">  </v>
      </c>
      <c r="D175" s="45" t="str">
        <f t="shared" si="33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37"/>
        <v>0</v>
      </c>
      <c r="M175" s="109">
        <f t="shared" si="37"/>
        <v>0</v>
      </c>
      <c r="N175" s="109">
        <f t="shared" si="37"/>
        <v>0</v>
      </c>
    </row>
    <row r="176" spans="1:15" x14ac:dyDescent="0.3">
      <c r="A176" s="8">
        <f t="shared" si="29"/>
        <v>32</v>
      </c>
      <c r="B176" s="9" t="str">
        <f t="shared" si="30"/>
        <v xml:space="preserve"> </v>
      </c>
      <c r="C176" s="45" t="str">
        <f t="shared" si="32"/>
        <v xml:space="preserve">  </v>
      </c>
      <c r="D176" s="45" t="str">
        <f t="shared" si="33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38">SUM(L177,L182)</f>
        <v>0</v>
      </c>
      <c r="M176" s="109">
        <f t="shared" si="38"/>
        <v>0</v>
      </c>
      <c r="N176" s="109">
        <f t="shared" si="38"/>
        <v>0</v>
      </c>
    </row>
    <row r="177" spans="1:15" x14ac:dyDescent="0.3">
      <c r="A177" s="8">
        <f t="shared" si="29"/>
        <v>322</v>
      </c>
      <c r="B177" s="9" t="str">
        <f t="shared" si="30"/>
        <v xml:space="preserve"> </v>
      </c>
      <c r="C177" s="45" t="str">
        <f t="shared" si="32"/>
        <v xml:space="preserve">  </v>
      </c>
      <c r="D177" s="45" t="str">
        <f t="shared" si="33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6.4" x14ac:dyDescent="0.3">
      <c r="A178" s="8">
        <f t="shared" ref="A178:A245" si="39">H178</f>
        <v>3221</v>
      </c>
      <c r="B178" s="9">
        <f t="shared" ref="B178:B190" si="40">IF(J178&gt;0,G178," ")</f>
        <v>12</v>
      </c>
      <c r="C178" s="45" t="str">
        <f t="shared" si="32"/>
        <v>092</v>
      </c>
      <c r="D178" s="45" t="str">
        <f t="shared" si="33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3">
      <c r="A179" s="8">
        <f t="shared" si="39"/>
        <v>3222</v>
      </c>
      <c r="B179" s="9">
        <f t="shared" si="40"/>
        <v>12</v>
      </c>
      <c r="C179" s="45" t="str">
        <f t="shared" si="32"/>
        <v>092</v>
      </c>
      <c r="D179" s="45" t="str">
        <f t="shared" si="33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3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6.4" x14ac:dyDescent="0.3">
      <c r="A181" s="8">
        <f t="shared" si="39"/>
        <v>3224</v>
      </c>
      <c r="B181" s="9">
        <f t="shared" si="40"/>
        <v>12</v>
      </c>
      <c r="C181" s="45" t="str">
        <f t="shared" si="32"/>
        <v>092</v>
      </c>
      <c r="D181" s="45" t="str">
        <f t="shared" si="33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3">
      <c r="A182" s="8">
        <f t="shared" si="39"/>
        <v>323</v>
      </c>
      <c r="B182" s="9" t="str">
        <f t="shared" si="40"/>
        <v xml:space="preserve"> </v>
      </c>
      <c r="C182" s="45" t="str">
        <f t="shared" si="32"/>
        <v xml:space="preserve">  </v>
      </c>
      <c r="D182" s="45" t="str">
        <f t="shared" si="33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3">
      <c r="A183" s="8">
        <f t="shared" si="39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6.4" x14ac:dyDescent="0.3">
      <c r="A184" s="8">
        <f t="shared" si="39"/>
        <v>3232</v>
      </c>
      <c r="B184" s="9">
        <f t="shared" si="40"/>
        <v>12</v>
      </c>
      <c r="C184" s="45" t="str">
        <f t="shared" si="32"/>
        <v>092</v>
      </c>
      <c r="D184" s="45" t="str">
        <f t="shared" si="33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3">
      <c r="A185" s="8">
        <f t="shared" ref="A185:A186" si="45">H185</f>
        <v>3234</v>
      </c>
      <c r="B185" s="9">
        <f t="shared" ref="B185:B186" si="46">IF(J185&gt;0,G185," ")</f>
        <v>12</v>
      </c>
      <c r="C185" s="45" t="str">
        <f t="shared" ref="C185:C186" si="47">IF(I185&gt;0,LEFT(E185,3),"  ")</f>
        <v>092</v>
      </c>
      <c r="D185" s="45" t="str">
        <f t="shared" ref="D185:D186" si="48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3">
      <c r="A186" s="8">
        <f t="shared" si="45"/>
        <v>3236</v>
      </c>
      <c r="B186" s="9">
        <f t="shared" si="46"/>
        <v>12</v>
      </c>
      <c r="C186" s="45" t="str">
        <f t="shared" si="47"/>
        <v>092</v>
      </c>
      <c r="D186" s="45" t="str">
        <f t="shared" si="48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3">
      <c r="A187" s="8">
        <f t="shared" si="39"/>
        <v>3239</v>
      </c>
      <c r="B187" s="9">
        <f t="shared" si="40"/>
        <v>12</v>
      </c>
      <c r="C187" s="45" t="str">
        <f t="shared" si="32"/>
        <v>092</v>
      </c>
      <c r="D187" s="45" t="str">
        <f t="shared" si="33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3">
      <c r="A188" s="8">
        <f t="shared" si="39"/>
        <v>0</v>
      </c>
      <c r="B188" s="9" t="str">
        <f t="shared" si="40"/>
        <v xml:space="preserve"> </v>
      </c>
      <c r="C188" s="45" t="str">
        <f t="shared" si="32"/>
        <v xml:space="preserve">  </v>
      </c>
      <c r="D188" s="45" t="str">
        <f t="shared" si="33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40.200000000000003" x14ac:dyDescent="0.3">
      <c r="A189" s="8" t="str">
        <f t="shared" si="39"/>
        <v>Program 7011</v>
      </c>
      <c r="B189" s="9" t="str">
        <f t="shared" si="40"/>
        <v xml:space="preserve"> </v>
      </c>
      <c r="C189" s="45" t="str">
        <f t="shared" si="32"/>
        <v xml:space="preserve">  </v>
      </c>
      <c r="D189" s="45" t="str">
        <f t="shared" si="33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15511236</v>
      </c>
      <c r="M189" s="112">
        <f>SUM(M190,M371)</f>
        <v>1661596</v>
      </c>
      <c r="N189" s="112">
        <f>SUM(N190,N371)</f>
        <v>17172832</v>
      </c>
      <c r="O189" s="18"/>
    </row>
    <row r="190" spans="1:15" ht="26.4" x14ac:dyDescent="0.3">
      <c r="A190" s="8" t="str">
        <f t="shared" si="39"/>
        <v>A 7011 01</v>
      </c>
      <c r="B190" s="9" t="str">
        <f t="shared" si="40"/>
        <v xml:space="preserve"> </v>
      </c>
      <c r="C190" s="45" t="str">
        <f t="shared" si="32"/>
        <v xml:space="preserve">  </v>
      </c>
      <c r="D190" s="45" t="str">
        <f t="shared" si="33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0</v>
      </c>
      <c r="M190" s="114">
        <f>SUM(M198,M326)</f>
        <v>0</v>
      </c>
      <c r="N190" s="114">
        <f>SUM(N198,N326)</f>
        <v>0</v>
      </c>
      <c r="O190" s="18"/>
    </row>
    <row r="191" spans="1:15" ht="26.4" x14ac:dyDescent="0.3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49">SUMIF($G$198:$G$370,$H191,L$198:L$370)</f>
        <v>0</v>
      </c>
      <c r="M191" s="115">
        <f t="shared" si="49"/>
        <v>0</v>
      </c>
      <c r="N191" s="115">
        <f t="shared" si="49"/>
        <v>0</v>
      </c>
      <c r="O191" s="18"/>
    </row>
    <row r="192" spans="1:15" ht="26.4" x14ac:dyDescent="0.3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49"/>
        <v>0</v>
      </c>
      <c r="M192" s="115">
        <f t="shared" si="49"/>
        <v>0</v>
      </c>
      <c r="N192" s="115">
        <f t="shared" si="49"/>
        <v>0</v>
      </c>
      <c r="O192" s="18"/>
    </row>
    <row r="193" spans="1:15" ht="26.4" x14ac:dyDescent="0.3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49"/>
        <v>0</v>
      </c>
      <c r="M193" s="115">
        <f t="shared" si="49"/>
        <v>0</v>
      </c>
      <c r="N193" s="115">
        <f t="shared" si="49"/>
        <v>0</v>
      </c>
      <c r="O193" s="18"/>
    </row>
    <row r="194" spans="1:15" x14ac:dyDescent="0.3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49"/>
        <v>0</v>
      </c>
      <c r="M194" s="115">
        <f t="shared" si="49"/>
        <v>0</v>
      </c>
      <c r="N194" s="115">
        <f t="shared" si="49"/>
        <v>0</v>
      </c>
      <c r="O194" s="18"/>
    </row>
    <row r="195" spans="1:15" ht="26.4" x14ac:dyDescent="0.3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49"/>
        <v>0</v>
      </c>
      <c r="M195" s="115">
        <f t="shared" si="49"/>
        <v>0</v>
      </c>
      <c r="N195" s="115">
        <f t="shared" si="49"/>
        <v>0</v>
      </c>
      <c r="O195" s="18"/>
    </row>
    <row r="196" spans="1:15" ht="52.8" x14ac:dyDescent="0.3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8"/>
    </row>
    <row r="197" spans="1:15" ht="26.4" x14ac:dyDescent="0.3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8"/>
    </row>
    <row r="198" spans="1:15" x14ac:dyDescent="0.3">
      <c r="A198" s="8">
        <f t="shared" si="39"/>
        <v>3</v>
      </c>
      <c r="B198" s="9" t="str">
        <f t="shared" ref="B198:B261" si="50">IF(J198&gt;0,G198," ")</f>
        <v xml:space="preserve"> </v>
      </c>
      <c r="C198" s="45" t="str">
        <f t="shared" si="32"/>
        <v xml:space="preserve">  </v>
      </c>
      <c r="D198" s="45" t="str">
        <f t="shared" si="33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0</v>
      </c>
      <c r="M198" s="109">
        <f>SUM(M199,M214,M308,M317,M323)</f>
        <v>0</v>
      </c>
      <c r="N198" s="109">
        <f>SUM(N199,N214,N308,N317,N323)</f>
        <v>0</v>
      </c>
    </row>
    <row r="199" spans="1:15" x14ac:dyDescent="0.3">
      <c r="A199" s="8">
        <f t="shared" si="39"/>
        <v>31</v>
      </c>
      <c r="B199" s="9" t="str">
        <f t="shared" si="50"/>
        <v xml:space="preserve"> </v>
      </c>
      <c r="C199" s="45" t="str">
        <f t="shared" si="32"/>
        <v xml:space="preserve">  </v>
      </c>
      <c r="D199" s="45" t="str">
        <f t="shared" si="33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0</v>
      </c>
      <c r="M199" s="109">
        <f>SUM(M200,M206,M209)</f>
        <v>0</v>
      </c>
      <c r="N199" s="109">
        <f>SUM(N200,N206,N209)</f>
        <v>0</v>
      </c>
      <c r="O199" s="18"/>
    </row>
    <row r="200" spans="1:15" x14ac:dyDescent="0.3">
      <c r="A200" s="8">
        <f t="shared" si="39"/>
        <v>311</v>
      </c>
      <c r="B200" s="9" t="str">
        <f t="shared" si="50"/>
        <v xml:space="preserve"> </v>
      </c>
      <c r="C200" s="45" t="str">
        <f t="shared" si="32"/>
        <v xml:space="preserve">  </v>
      </c>
      <c r="D200" s="45" t="str">
        <f t="shared" si="33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0</v>
      </c>
      <c r="M200" s="109">
        <f>SUM(M201:M205)</f>
        <v>0</v>
      </c>
      <c r="N200" s="109">
        <f>SUM(N201:N205)</f>
        <v>0</v>
      </c>
      <c r="O200" s="18"/>
    </row>
    <row r="201" spans="1:15" x14ac:dyDescent="0.3">
      <c r="A201" s="8">
        <f t="shared" si="39"/>
        <v>3111</v>
      </c>
      <c r="B201" s="9">
        <f t="shared" si="50"/>
        <v>32</v>
      </c>
      <c r="C201" s="45" t="str">
        <f t="shared" si="32"/>
        <v>091</v>
      </c>
      <c r="D201" s="45" t="str">
        <f t="shared" si="33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/>
      <c r="M201" s="202"/>
      <c r="N201" s="202"/>
      <c r="O201" s="76">
        <v>3210</v>
      </c>
    </row>
    <row r="202" spans="1:15" x14ac:dyDescent="0.3">
      <c r="A202" s="8">
        <f t="shared" si="39"/>
        <v>3111</v>
      </c>
      <c r="B202" s="9">
        <f t="shared" si="50"/>
        <v>49</v>
      </c>
      <c r="C202" s="45" t="str">
        <f t="shared" si="32"/>
        <v>091</v>
      </c>
      <c r="D202" s="45" t="str">
        <f t="shared" si="33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3">
      <c r="A203" s="8">
        <f t="shared" si="39"/>
        <v>3111</v>
      </c>
      <c r="B203" s="9">
        <f t="shared" si="50"/>
        <v>54</v>
      </c>
      <c r="C203" s="45" t="str">
        <f t="shared" si="32"/>
        <v>091</v>
      </c>
      <c r="D203" s="45" t="str">
        <f t="shared" si="33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/>
      <c r="M203" s="202"/>
      <c r="N203" s="202"/>
      <c r="O203" s="77">
        <v>5410</v>
      </c>
    </row>
    <row r="204" spans="1:15" x14ac:dyDescent="0.3">
      <c r="A204" s="8">
        <f t="shared" si="39"/>
        <v>3113</v>
      </c>
      <c r="B204" s="9">
        <f t="shared" si="50"/>
        <v>54</v>
      </c>
      <c r="C204" s="45" t="str">
        <f t="shared" si="32"/>
        <v>091</v>
      </c>
      <c r="D204" s="45" t="str">
        <f t="shared" si="33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/>
      <c r="M204" s="202"/>
      <c r="N204" s="202"/>
      <c r="O204" s="77">
        <v>5410</v>
      </c>
    </row>
    <row r="205" spans="1:15" x14ac:dyDescent="0.3">
      <c r="A205" s="8">
        <f t="shared" si="39"/>
        <v>3114</v>
      </c>
      <c r="B205" s="9">
        <f t="shared" si="50"/>
        <v>54</v>
      </c>
      <c r="C205" s="45" t="str">
        <f t="shared" si="32"/>
        <v>091</v>
      </c>
      <c r="D205" s="45" t="str">
        <f t="shared" si="33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/>
      <c r="M205" s="202"/>
      <c r="N205" s="202"/>
      <c r="O205" s="77">
        <v>5410</v>
      </c>
    </row>
    <row r="206" spans="1:15" x14ac:dyDescent="0.3">
      <c r="A206" s="8">
        <f t="shared" si="39"/>
        <v>312</v>
      </c>
      <c r="B206" s="9" t="str">
        <f t="shared" si="50"/>
        <v xml:space="preserve"> </v>
      </c>
      <c r="C206" s="45" t="str">
        <f t="shared" si="32"/>
        <v xml:space="preserve">  </v>
      </c>
      <c r="D206" s="45" t="str">
        <f t="shared" si="33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51">SUM(L207:L208)</f>
        <v>0</v>
      </c>
      <c r="M206" s="109">
        <f t="shared" si="51"/>
        <v>0</v>
      </c>
      <c r="N206" s="109">
        <f t="shared" si="51"/>
        <v>0</v>
      </c>
      <c r="O206" s="18"/>
    </row>
    <row r="207" spans="1:15" x14ac:dyDescent="0.3">
      <c r="A207" s="8">
        <f t="shared" si="39"/>
        <v>3121</v>
      </c>
      <c r="B207" s="9">
        <f t="shared" si="50"/>
        <v>32</v>
      </c>
      <c r="C207" s="45" t="str">
        <f t="shared" si="32"/>
        <v>091</v>
      </c>
      <c r="D207" s="45" t="str">
        <f t="shared" si="33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/>
      <c r="M207" s="202"/>
      <c r="N207" s="202"/>
      <c r="O207" s="76">
        <v>3210</v>
      </c>
    </row>
    <row r="208" spans="1:15" x14ac:dyDescent="0.3">
      <c r="A208" s="8">
        <f t="shared" si="39"/>
        <v>3121</v>
      </c>
      <c r="B208" s="9">
        <f t="shared" si="50"/>
        <v>54</v>
      </c>
      <c r="C208" s="45" t="str">
        <f t="shared" si="32"/>
        <v>091</v>
      </c>
      <c r="D208" s="45" t="str">
        <f t="shared" si="33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/>
      <c r="M208" s="202"/>
      <c r="N208" s="202"/>
      <c r="O208" s="77">
        <v>5410</v>
      </c>
    </row>
    <row r="209" spans="1:15" x14ac:dyDescent="0.3">
      <c r="A209" s="8">
        <f t="shared" si="39"/>
        <v>313</v>
      </c>
      <c r="B209" s="9" t="str">
        <f t="shared" si="50"/>
        <v xml:space="preserve"> </v>
      </c>
      <c r="C209" s="45" t="str">
        <f t="shared" si="32"/>
        <v xml:space="preserve">  </v>
      </c>
      <c r="D209" s="45" t="str">
        <f t="shared" si="33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0</v>
      </c>
      <c r="M209" s="109">
        <f>SUM(M210:M213)</f>
        <v>0</v>
      </c>
      <c r="N209" s="109">
        <f>SUM(N210:N213)</f>
        <v>0</v>
      </c>
      <c r="O209" s="18"/>
    </row>
    <row r="210" spans="1:15" ht="26.4" x14ac:dyDescent="0.3">
      <c r="A210" s="8">
        <f t="shared" si="39"/>
        <v>3132</v>
      </c>
      <c r="B210" s="9">
        <f t="shared" si="5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/>
      <c r="M210" s="202"/>
      <c r="N210" s="202"/>
      <c r="O210" s="76">
        <v>3210</v>
      </c>
    </row>
    <row r="211" spans="1:15" ht="26.4" x14ac:dyDescent="0.3">
      <c r="A211" s="8">
        <f t="shared" si="39"/>
        <v>3132</v>
      </c>
      <c r="B211" s="9">
        <f t="shared" si="50"/>
        <v>49</v>
      </c>
      <c r="C211" s="45" t="str">
        <f t="shared" ref="C211:C212" si="52">IF(I211&gt;0,LEFT(E211,3),"  ")</f>
        <v>091</v>
      </c>
      <c r="D211" s="45" t="str">
        <f t="shared" ref="D211:D212" si="53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6.4" x14ac:dyDescent="0.3">
      <c r="A212" s="8">
        <f t="shared" si="39"/>
        <v>3132</v>
      </c>
      <c r="B212" s="9">
        <f t="shared" si="50"/>
        <v>54</v>
      </c>
      <c r="C212" s="45" t="str">
        <f t="shared" si="52"/>
        <v>091</v>
      </c>
      <c r="D212" s="45" t="str">
        <f t="shared" si="53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/>
      <c r="M212" s="202"/>
      <c r="N212" s="202"/>
      <c r="O212" s="77">
        <v>5410</v>
      </c>
    </row>
    <row r="213" spans="1:15" ht="26.4" x14ac:dyDescent="0.3">
      <c r="A213" s="8">
        <f t="shared" si="39"/>
        <v>3133</v>
      </c>
      <c r="B213" s="9">
        <f t="shared" si="50"/>
        <v>54</v>
      </c>
      <c r="C213" s="45" t="str">
        <f t="shared" si="32"/>
        <v>091</v>
      </c>
      <c r="D213" s="45" t="str">
        <f t="shared" si="33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3">
      <c r="A214" s="8">
        <f t="shared" si="39"/>
        <v>32</v>
      </c>
      <c r="B214" s="9" t="str">
        <f t="shared" si="50"/>
        <v xml:space="preserve"> </v>
      </c>
      <c r="C214" s="45" t="str">
        <f t="shared" si="32"/>
        <v xml:space="preserve">  </v>
      </c>
      <c r="D214" s="45" t="str">
        <f t="shared" si="33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0</v>
      </c>
      <c r="M214" s="109">
        <f>SUM(M215,M230,M253,M289,M284)</f>
        <v>0</v>
      </c>
      <c r="N214" s="109">
        <f>SUM(N215,N230,N253,N289,N284)</f>
        <v>0</v>
      </c>
      <c r="O214" s="18"/>
    </row>
    <row r="215" spans="1:15" x14ac:dyDescent="0.3">
      <c r="A215" s="8">
        <f t="shared" si="39"/>
        <v>321</v>
      </c>
      <c r="B215" s="9" t="str">
        <f t="shared" si="50"/>
        <v xml:space="preserve"> </v>
      </c>
      <c r="C215" s="45" t="str">
        <f t="shared" si="32"/>
        <v xml:space="preserve">  </v>
      </c>
      <c r="D215" s="45" t="str">
        <f t="shared" si="33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54">SUM(L216:L229)</f>
        <v>0</v>
      </c>
      <c r="M215" s="109">
        <f t="shared" si="54"/>
        <v>0</v>
      </c>
      <c r="N215" s="109">
        <f t="shared" si="54"/>
        <v>0</v>
      </c>
      <c r="O215" s="18"/>
    </row>
    <row r="216" spans="1:15" x14ac:dyDescent="0.3">
      <c r="A216" s="8">
        <f t="shared" si="39"/>
        <v>3211</v>
      </c>
      <c r="B216" s="9">
        <f t="shared" si="50"/>
        <v>32</v>
      </c>
      <c r="C216" s="45" t="str">
        <f t="shared" si="32"/>
        <v>091</v>
      </c>
      <c r="D216" s="45" t="str">
        <f t="shared" si="33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/>
      <c r="M216" s="202"/>
      <c r="N216" s="202"/>
      <c r="O216" s="76">
        <v>3210</v>
      </c>
    </row>
    <row r="217" spans="1:15" x14ac:dyDescent="0.3">
      <c r="A217" s="8">
        <f t="shared" si="39"/>
        <v>3211</v>
      </c>
      <c r="B217" s="9">
        <f t="shared" si="50"/>
        <v>49</v>
      </c>
      <c r="C217" s="45" t="str">
        <f t="shared" si="32"/>
        <v>091</v>
      </c>
      <c r="D217" s="45" t="str">
        <f t="shared" si="33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/>
      <c r="M217" s="202"/>
      <c r="N217" s="202"/>
      <c r="O217" s="77">
        <v>4910</v>
      </c>
    </row>
    <row r="218" spans="1:15" x14ac:dyDescent="0.3">
      <c r="A218" s="8">
        <f t="shared" si="39"/>
        <v>3211</v>
      </c>
      <c r="B218" s="9">
        <f t="shared" si="50"/>
        <v>54</v>
      </c>
      <c r="C218" s="45" t="str">
        <f t="shared" si="32"/>
        <v>091</v>
      </c>
      <c r="D218" s="45" t="str">
        <f t="shared" si="33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/>
      <c r="M218" s="202"/>
      <c r="N218" s="202"/>
      <c r="O218" s="77">
        <v>5410</v>
      </c>
    </row>
    <row r="219" spans="1:15" x14ac:dyDescent="0.3">
      <c r="A219" s="8">
        <f t="shared" si="39"/>
        <v>3211</v>
      </c>
      <c r="B219" s="9">
        <f t="shared" si="50"/>
        <v>62</v>
      </c>
      <c r="C219" s="45" t="str">
        <f t="shared" si="32"/>
        <v>091</v>
      </c>
      <c r="D219" s="45" t="str">
        <f t="shared" si="33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/>
      <c r="M219" s="202"/>
      <c r="N219" s="202"/>
      <c r="O219" s="77">
        <v>6210</v>
      </c>
    </row>
    <row r="220" spans="1:15" x14ac:dyDescent="0.3">
      <c r="A220" s="8">
        <f t="shared" si="39"/>
        <v>3211</v>
      </c>
      <c r="B220" s="9">
        <f t="shared" si="50"/>
        <v>72</v>
      </c>
      <c r="C220" s="45" t="str">
        <f t="shared" si="32"/>
        <v>091</v>
      </c>
      <c r="D220" s="45" t="str">
        <f t="shared" si="33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6.4" x14ac:dyDescent="0.3">
      <c r="A221" s="8">
        <f t="shared" si="39"/>
        <v>3212</v>
      </c>
      <c r="B221" s="9">
        <f t="shared" si="50"/>
        <v>32</v>
      </c>
      <c r="C221" s="45" t="str">
        <f t="shared" si="32"/>
        <v>091</v>
      </c>
      <c r="D221" s="45" t="str">
        <f t="shared" si="33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6.4" x14ac:dyDescent="0.3">
      <c r="A222" s="8">
        <f t="shared" si="39"/>
        <v>3212</v>
      </c>
      <c r="B222" s="9">
        <f t="shared" si="50"/>
        <v>49</v>
      </c>
      <c r="C222" s="45" t="str">
        <f t="shared" si="32"/>
        <v>091</v>
      </c>
      <c r="D222" s="45" t="str">
        <f t="shared" si="33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6.4" x14ac:dyDescent="0.3">
      <c r="A223" s="8">
        <f t="shared" si="39"/>
        <v>3212</v>
      </c>
      <c r="B223" s="9">
        <f t="shared" si="50"/>
        <v>54</v>
      </c>
      <c r="C223" s="45" t="str">
        <f t="shared" si="32"/>
        <v>091</v>
      </c>
      <c r="D223" s="45" t="str">
        <f t="shared" si="33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/>
      <c r="M223" s="202"/>
      <c r="N223" s="202"/>
      <c r="O223" s="77">
        <v>5410</v>
      </c>
    </row>
    <row r="224" spans="1:15" x14ac:dyDescent="0.3">
      <c r="A224" s="8">
        <f t="shared" si="39"/>
        <v>3213</v>
      </c>
      <c r="B224" s="9">
        <f t="shared" si="50"/>
        <v>32</v>
      </c>
      <c r="C224" s="45" t="str">
        <f t="shared" si="32"/>
        <v>091</v>
      </c>
      <c r="D224" s="45" t="str">
        <f t="shared" si="33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/>
      <c r="M224" s="202"/>
      <c r="N224" s="202"/>
      <c r="O224" s="76">
        <v>3210</v>
      </c>
    </row>
    <row r="225" spans="1:15" x14ac:dyDescent="0.3">
      <c r="A225" s="8">
        <f t="shared" si="39"/>
        <v>3213</v>
      </c>
      <c r="B225" s="9">
        <f t="shared" si="50"/>
        <v>54</v>
      </c>
      <c r="C225" s="45" t="str">
        <f t="shared" si="32"/>
        <v>091</v>
      </c>
      <c r="D225" s="45" t="str">
        <f t="shared" si="33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/>
      <c r="M225" s="202"/>
      <c r="N225" s="202"/>
      <c r="O225" s="77">
        <v>5410</v>
      </c>
    </row>
    <row r="226" spans="1:15" x14ac:dyDescent="0.3">
      <c r="A226" s="8">
        <f t="shared" si="39"/>
        <v>3213</v>
      </c>
      <c r="B226" s="9">
        <f t="shared" si="50"/>
        <v>62</v>
      </c>
      <c r="C226" s="45" t="str">
        <f t="shared" si="32"/>
        <v>091</v>
      </c>
      <c r="D226" s="45" t="str">
        <f t="shared" si="33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3">
      <c r="A227" s="8">
        <f t="shared" si="39"/>
        <v>3214</v>
      </c>
      <c r="B227" s="9">
        <f t="shared" si="50"/>
        <v>32</v>
      </c>
      <c r="C227" s="45" t="str">
        <f t="shared" si="32"/>
        <v>091</v>
      </c>
      <c r="D227" s="45" t="str">
        <f t="shared" si="33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/>
      <c r="M227" s="202"/>
      <c r="N227" s="202"/>
      <c r="O227" s="76">
        <v>3210</v>
      </c>
    </row>
    <row r="228" spans="1:15" ht="17.25" customHeight="1" x14ac:dyDescent="0.3">
      <c r="A228" s="8">
        <f t="shared" si="39"/>
        <v>3214</v>
      </c>
      <c r="B228" s="9">
        <f t="shared" si="50"/>
        <v>49</v>
      </c>
      <c r="C228" s="45" t="str">
        <f t="shared" si="32"/>
        <v>091</v>
      </c>
      <c r="D228" s="45" t="str">
        <f t="shared" si="33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3">
      <c r="A229" s="8">
        <f t="shared" si="39"/>
        <v>3214</v>
      </c>
      <c r="B229" s="9">
        <f t="shared" si="50"/>
        <v>54</v>
      </c>
      <c r="C229" s="45" t="str">
        <f t="shared" si="32"/>
        <v>091</v>
      </c>
      <c r="D229" s="45" t="str">
        <f t="shared" si="33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3">
      <c r="A230" s="8">
        <f t="shared" si="39"/>
        <v>322</v>
      </c>
      <c r="B230" s="9" t="str">
        <f t="shared" si="50"/>
        <v xml:space="preserve"> </v>
      </c>
      <c r="C230" s="45" t="str">
        <f t="shared" si="32"/>
        <v xml:space="preserve">  </v>
      </c>
      <c r="D230" s="45" t="str">
        <f t="shared" si="33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55">SUM(L231:L252)</f>
        <v>0</v>
      </c>
      <c r="M230" s="109">
        <f t="shared" si="55"/>
        <v>0</v>
      </c>
      <c r="N230" s="109">
        <f t="shared" si="55"/>
        <v>0</v>
      </c>
      <c r="O230" s="18"/>
    </row>
    <row r="231" spans="1:15" ht="26.4" x14ac:dyDescent="0.3">
      <c r="A231" s="8">
        <f t="shared" si="39"/>
        <v>3221</v>
      </c>
      <c r="B231" s="9">
        <f t="shared" si="50"/>
        <v>32</v>
      </c>
      <c r="C231" s="45" t="str">
        <f t="shared" si="32"/>
        <v>091</v>
      </c>
      <c r="D231" s="45" t="str">
        <f t="shared" si="33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/>
      <c r="M231" s="202"/>
      <c r="N231" s="202"/>
      <c r="O231" s="76">
        <v>3210</v>
      </c>
    </row>
    <row r="232" spans="1:15" ht="17.25" customHeight="1" x14ac:dyDescent="0.3">
      <c r="A232" s="8">
        <f t="shared" si="39"/>
        <v>3221</v>
      </c>
      <c r="B232" s="9">
        <f t="shared" si="50"/>
        <v>49</v>
      </c>
      <c r="C232" s="45" t="str">
        <f t="shared" si="32"/>
        <v>091</v>
      </c>
      <c r="D232" s="45" t="str">
        <f t="shared" si="33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/>
      <c r="M232" s="202"/>
      <c r="N232" s="202"/>
      <c r="O232" s="77">
        <v>4910</v>
      </c>
    </row>
    <row r="233" spans="1:15" ht="17.25" customHeight="1" x14ac:dyDescent="0.3">
      <c r="A233" s="8">
        <f t="shared" si="39"/>
        <v>3221</v>
      </c>
      <c r="B233" s="9">
        <f t="shared" si="50"/>
        <v>54</v>
      </c>
      <c r="C233" s="45" t="str">
        <f t="shared" ref="C233:C298" si="56">IF(I233&gt;0,LEFT(E233,3),"  ")</f>
        <v>091</v>
      </c>
      <c r="D233" s="45" t="str">
        <f t="shared" ref="D233:D298" si="57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/>
      <c r="M233" s="202"/>
      <c r="N233" s="202"/>
      <c r="O233" s="77">
        <v>5410</v>
      </c>
    </row>
    <row r="234" spans="1:15" ht="26.4" x14ac:dyDescent="0.3">
      <c r="A234" s="8">
        <f t="shared" si="39"/>
        <v>3221</v>
      </c>
      <c r="B234" s="9">
        <f t="shared" si="50"/>
        <v>62</v>
      </c>
      <c r="C234" s="45" t="str">
        <f t="shared" si="56"/>
        <v>091</v>
      </c>
      <c r="D234" s="45" t="str">
        <f t="shared" si="57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6.4" x14ac:dyDescent="0.3">
      <c r="A235" s="8">
        <f t="shared" si="39"/>
        <v>3221</v>
      </c>
      <c r="B235" s="9">
        <f t="shared" si="50"/>
        <v>72</v>
      </c>
      <c r="C235" s="45" t="str">
        <f t="shared" si="56"/>
        <v>091</v>
      </c>
      <c r="D235" s="45" t="str">
        <f t="shared" si="57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6.4" x14ac:dyDescent="0.3">
      <c r="A236" s="8">
        <f t="shared" si="39"/>
        <v>3221</v>
      </c>
      <c r="B236" s="9">
        <f t="shared" si="50"/>
        <v>82</v>
      </c>
      <c r="C236" s="45" t="str">
        <f t="shared" si="56"/>
        <v>091</v>
      </c>
      <c r="D236" s="45" t="str">
        <f t="shared" si="57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3">
      <c r="A237" s="8">
        <f t="shared" si="39"/>
        <v>3222</v>
      </c>
      <c r="B237" s="9">
        <f t="shared" si="50"/>
        <v>32</v>
      </c>
      <c r="C237" s="45" t="str">
        <f t="shared" si="56"/>
        <v>091</v>
      </c>
      <c r="D237" s="45" t="str">
        <f t="shared" si="57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/>
      <c r="M237" s="202"/>
      <c r="N237" s="202"/>
      <c r="O237" s="76">
        <v>3210</v>
      </c>
    </row>
    <row r="238" spans="1:15" ht="17.25" customHeight="1" x14ac:dyDescent="0.3">
      <c r="A238" s="8">
        <f t="shared" si="39"/>
        <v>3222</v>
      </c>
      <c r="B238" s="9">
        <f t="shared" si="50"/>
        <v>49</v>
      </c>
      <c r="C238" s="45" t="str">
        <f t="shared" si="56"/>
        <v>091</v>
      </c>
      <c r="D238" s="45" t="str">
        <f t="shared" si="57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/>
      <c r="M238" s="202"/>
      <c r="N238" s="202"/>
      <c r="O238" s="77">
        <v>4910</v>
      </c>
    </row>
    <row r="239" spans="1:15" ht="17.25" customHeight="1" x14ac:dyDescent="0.3">
      <c r="A239" s="8">
        <f t="shared" si="39"/>
        <v>3222</v>
      </c>
      <c r="B239" s="9">
        <f t="shared" si="50"/>
        <v>54</v>
      </c>
      <c r="C239" s="45" t="str">
        <f t="shared" si="56"/>
        <v>091</v>
      </c>
      <c r="D239" s="45" t="str">
        <f t="shared" si="57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/>
      <c r="M239" s="202"/>
      <c r="N239" s="202"/>
      <c r="O239" s="77">
        <v>5410</v>
      </c>
    </row>
    <row r="240" spans="1:15" x14ac:dyDescent="0.3">
      <c r="A240" s="8">
        <f t="shared" si="39"/>
        <v>3222</v>
      </c>
      <c r="B240" s="9">
        <f t="shared" si="50"/>
        <v>62</v>
      </c>
      <c r="C240" s="45" t="str">
        <f t="shared" si="56"/>
        <v>091</v>
      </c>
      <c r="D240" s="45" t="str">
        <f t="shared" si="57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3">
      <c r="A241" s="8">
        <f t="shared" si="39"/>
        <v>3223</v>
      </c>
      <c r="B241" s="9">
        <f t="shared" si="50"/>
        <v>32</v>
      </c>
      <c r="C241" s="45" t="str">
        <f t="shared" si="56"/>
        <v>091</v>
      </c>
      <c r="D241" s="45" t="str">
        <f t="shared" si="57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/>
      <c r="M241" s="202"/>
      <c r="N241" s="202"/>
      <c r="O241" s="76">
        <v>3210</v>
      </c>
    </row>
    <row r="242" spans="1:15" ht="17.25" customHeight="1" x14ac:dyDescent="0.3">
      <c r="A242" s="8">
        <f t="shared" si="39"/>
        <v>3223</v>
      </c>
      <c r="B242" s="9">
        <f t="shared" si="50"/>
        <v>49</v>
      </c>
      <c r="C242" s="45" t="str">
        <f t="shared" si="56"/>
        <v>091</v>
      </c>
      <c r="D242" s="45" t="str">
        <f t="shared" si="57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3">
      <c r="A243" s="8">
        <f t="shared" si="39"/>
        <v>3223</v>
      </c>
      <c r="B243" s="9">
        <f t="shared" si="50"/>
        <v>54</v>
      </c>
      <c r="C243" s="45" t="str">
        <f t="shared" si="56"/>
        <v>091</v>
      </c>
      <c r="D243" s="45" t="str">
        <f t="shared" si="57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6.4" x14ac:dyDescent="0.3">
      <c r="A244" s="8">
        <f t="shared" si="39"/>
        <v>3224</v>
      </c>
      <c r="B244" s="9">
        <f t="shared" si="50"/>
        <v>32</v>
      </c>
      <c r="C244" s="45" t="str">
        <f t="shared" si="56"/>
        <v>091</v>
      </c>
      <c r="D244" s="45" t="str">
        <f t="shared" si="57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/>
      <c r="M244" s="202"/>
      <c r="N244" s="202"/>
      <c r="O244" s="76">
        <v>3210</v>
      </c>
    </row>
    <row r="245" spans="1:15" ht="17.25" customHeight="1" x14ac:dyDescent="0.3">
      <c r="A245" s="8">
        <f t="shared" si="39"/>
        <v>3224</v>
      </c>
      <c r="B245" s="9">
        <f t="shared" si="50"/>
        <v>54</v>
      </c>
      <c r="C245" s="45" t="str">
        <f t="shared" si="56"/>
        <v>091</v>
      </c>
      <c r="D245" s="45" t="str">
        <f t="shared" si="57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6.4" x14ac:dyDescent="0.3">
      <c r="A246" s="8">
        <f t="shared" ref="A246:A311" si="58">H246</f>
        <v>3224</v>
      </c>
      <c r="B246" s="9">
        <f t="shared" si="50"/>
        <v>62</v>
      </c>
      <c r="C246" s="45" t="str">
        <f t="shared" si="56"/>
        <v>091</v>
      </c>
      <c r="D246" s="45" t="str">
        <f t="shared" si="57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3">
      <c r="A247" s="8">
        <f t="shared" si="58"/>
        <v>3225</v>
      </c>
      <c r="B247" s="9">
        <f t="shared" si="50"/>
        <v>32</v>
      </c>
      <c r="C247" s="45" t="str">
        <f t="shared" si="56"/>
        <v>091</v>
      </c>
      <c r="D247" s="45" t="str">
        <f t="shared" si="57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/>
      <c r="M247" s="202"/>
      <c r="N247" s="202"/>
      <c r="O247" s="76">
        <v>3210</v>
      </c>
    </row>
    <row r="248" spans="1:15" ht="17.25" customHeight="1" x14ac:dyDescent="0.3">
      <c r="A248" s="8">
        <f t="shared" si="58"/>
        <v>3225</v>
      </c>
      <c r="B248" s="9">
        <f t="shared" si="50"/>
        <v>49</v>
      </c>
      <c r="C248" s="45" t="str">
        <f t="shared" si="56"/>
        <v>091</v>
      </c>
      <c r="D248" s="45" t="str">
        <f t="shared" si="57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3">
      <c r="A249" s="8">
        <f t="shared" si="58"/>
        <v>3225</v>
      </c>
      <c r="B249" s="9">
        <f t="shared" si="50"/>
        <v>54</v>
      </c>
      <c r="C249" s="45" t="str">
        <f t="shared" si="56"/>
        <v>091</v>
      </c>
      <c r="D249" s="45" t="str">
        <f t="shared" si="57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/>
      <c r="M249" s="202"/>
      <c r="N249" s="202"/>
      <c r="O249" s="77">
        <v>5410</v>
      </c>
    </row>
    <row r="250" spans="1:15" x14ac:dyDescent="0.3">
      <c r="A250" s="8">
        <f t="shared" si="58"/>
        <v>3225</v>
      </c>
      <c r="B250" s="9">
        <f t="shared" si="50"/>
        <v>62</v>
      </c>
      <c r="C250" s="45" t="str">
        <f t="shared" si="56"/>
        <v>091</v>
      </c>
      <c r="D250" s="45" t="str">
        <f t="shared" si="57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6.4" x14ac:dyDescent="0.3">
      <c r="A251" s="8">
        <f t="shared" si="58"/>
        <v>3227</v>
      </c>
      <c r="B251" s="9">
        <f t="shared" si="50"/>
        <v>32</v>
      </c>
      <c r="C251" s="45" t="str">
        <f t="shared" si="56"/>
        <v>091</v>
      </c>
      <c r="D251" s="45" t="str">
        <f t="shared" si="57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/>
      <c r="M251" s="202"/>
      <c r="N251" s="202"/>
      <c r="O251" s="76">
        <v>3210</v>
      </c>
    </row>
    <row r="252" spans="1:15" ht="17.25" customHeight="1" x14ac:dyDescent="0.3">
      <c r="A252" s="8">
        <f t="shared" si="58"/>
        <v>3227</v>
      </c>
      <c r="B252" s="9">
        <f t="shared" si="50"/>
        <v>54</v>
      </c>
      <c r="C252" s="45" t="str">
        <f t="shared" si="56"/>
        <v>091</v>
      </c>
      <c r="D252" s="45" t="str">
        <f t="shared" si="57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3">
      <c r="A253" s="8">
        <f t="shared" si="58"/>
        <v>323</v>
      </c>
      <c r="B253" s="9" t="str">
        <f t="shared" si="50"/>
        <v xml:space="preserve"> </v>
      </c>
      <c r="C253" s="45" t="str">
        <f t="shared" si="56"/>
        <v xml:space="preserve">  </v>
      </c>
      <c r="D253" s="45" t="str">
        <f t="shared" si="57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0</v>
      </c>
      <c r="M253" s="109">
        <f>SUM(M254:M283)</f>
        <v>0</v>
      </c>
      <c r="N253" s="109">
        <f>SUM(N254:N283)</f>
        <v>0</v>
      </c>
      <c r="O253" s="18"/>
    </row>
    <row r="254" spans="1:15" x14ac:dyDescent="0.3">
      <c r="A254" s="8">
        <f t="shared" si="58"/>
        <v>3231</v>
      </c>
      <c r="B254" s="9">
        <f t="shared" si="50"/>
        <v>32</v>
      </c>
      <c r="C254" s="45" t="str">
        <f t="shared" si="56"/>
        <v>091</v>
      </c>
      <c r="D254" s="45" t="str">
        <f t="shared" si="57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/>
      <c r="M254" s="202"/>
      <c r="N254" s="202"/>
      <c r="O254" s="76">
        <v>3210</v>
      </c>
    </row>
    <row r="255" spans="1:15" ht="17.25" customHeight="1" x14ac:dyDescent="0.3">
      <c r="A255" s="8">
        <f t="shared" si="58"/>
        <v>3231</v>
      </c>
      <c r="B255" s="9">
        <f t="shared" si="50"/>
        <v>49</v>
      </c>
      <c r="C255" s="45" t="str">
        <f t="shared" si="56"/>
        <v>091</v>
      </c>
      <c r="D255" s="45" t="str">
        <f t="shared" si="57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/>
      <c r="M255" s="202"/>
      <c r="N255" s="202"/>
      <c r="O255" s="77">
        <v>4910</v>
      </c>
    </row>
    <row r="256" spans="1:15" ht="17.25" customHeight="1" x14ac:dyDescent="0.3">
      <c r="A256" s="8">
        <f t="shared" si="58"/>
        <v>3231</v>
      </c>
      <c r="B256" s="9">
        <f t="shared" si="50"/>
        <v>54</v>
      </c>
      <c r="C256" s="45" t="str">
        <f t="shared" si="56"/>
        <v>091</v>
      </c>
      <c r="D256" s="45" t="str">
        <f t="shared" si="57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/>
      <c r="M256" s="202"/>
      <c r="N256" s="202"/>
      <c r="O256" s="77">
        <v>5410</v>
      </c>
    </row>
    <row r="257" spans="1:15" x14ac:dyDescent="0.3">
      <c r="A257" s="8">
        <f t="shared" si="58"/>
        <v>3231</v>
      </c>
      <c r="B257" s="9">
        <f t="shared" si="50"/>
        <v>62</v>
      </c>
      <c r="C257" s="45" t="str">
        <f t="shared" si="56"/>
        <v>091</v>
      </c>
      <c r="D257" s="45" t="str">
        <f t="shared" si="57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6.4" x14ac:dyDescent="0.3">
      <c r="A258" s="8">
        <f t="shared" si="58"/>
        <v>3232</v>
      </c>
      <c r="B258" s="9">
        <f t="shared" si="50"/>
        <v>32</v>
      </c>
      <c r="C258" s="45" t="str">
        <f t="shared" si="56"/>
        <v>091</v>
      </c>
      <c r="D258" s="45" t="str">
        <f t="shared" si="57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/>
      <c r="M258" s="202"/>
      <c r="N258" s="202"/>
      <c r="O258" s="76">
        <v>3210</v>
      </c>
    </row>
    <row r="259" spans="1:15" ht="17.25" customHeight="1" x14ac:dyDescent="0.3">
      <c r="A259" s="8">
        <f t="shared" si="58"/>
        <v>3232</v>
      </c>
      <c r="B259" s="9">
        <f t="shared" si="50"/>
        <v>49</v>
      </c>
      <c r="C259" s="45" t="str">
        <f t="shared" si="56"/>
        <v>091</v>
      </c>
      <c r="D259" s="45" t="str">
        <f t="shared" si="57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3">
      <c r="A260" s="8">
        <f t="shared" si="58"/>
        <v>3232</v>
      </c>
      <c r="B260" s="9">
        <f t="shared" si="50"/>
        <v>54</v>
      </c>
      <c r="C260" s="45" t="str">
        <f t="shared" si="56"/>
        <v>091</v>
      </c>
      <c r="D260" s="45" t="str">
        <f t="shared" si="57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6.4" x14ac:dyDescent="0.3">
      <c r="A261" s="8">
        <f t="shared" si="58"/>
        <v>3232</v>
      </c>
      <c r="B261" s="9">
        <f t="shared" si="50"/>
        <v>62</v>
      </c>
      <c r="C261" s="45" t="str">
        <f t="shared" si="56"/>
        <v>091</v>
      </c>
      <c r="D261" s="45" t="str">
        <f t="shared" si="57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6.4" x14ac:dyDescent="0.3">
      <c r="A262" s="8">
        <f t="shared" si="58"/>
        <v>3232</v>
      </c>
      <c r="B262" s="9">
        <f t="shared" ref="B262:B327" si="59">IF(J262&gt;0,G262," ")</f>
        <v>72</v>
      </c>
      <c r="C262" s="45" t="str">
        <f t="shared" si="56"/>
        <v>091</v>
      </c>
      <c r="D262" s="45" t="str">
        <f t="shared" si="57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6.4" x14ac:dyDescent="0.3">
      <c r="A263" s="8">
        <f t="shared" si="58"/>
        <v>3232</v>
      </c>
      <c r="B263" s="9">
        <f t="shared" si="59"/>
        <v>82</v>
      </c>
      <c r="C263" s="45" t="str">
        <f t="shared" si="56"/>
        <v>091</v>
      </c>
      <c r="D263" s="45" t="str">
        <f t="shared" si="57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3">
      <c r="A264" s="8">
        <f t="shared" si="58"/>
        <v>3233</v>
      </c>
      <c r="B264" s="9">
        <f t="shared" si="59"/>
        <v>32</v>
      </c>
      <c r="C264" s="45" t="str">
        <f t="shared" si="56"/>
        <v>091</v>
      </c>
      <c r="D264" s="45" t="str">
        <f t="shared" si="57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/>
      <c r="M264" s="202"/>
      <c r="N264" s="202"/>
      <c r="O264" s="76">
        <v>3210</v>
      </c>
    </row>
    <row r="265" spans="1:15" ht="17.25" customHeight="1" x14ac:dyDescent="0.3">
      <c r="A265" s="8">
        <f t="shared" si="58"/>
        <v>3233</v>
      </c>
      <c r="B265" s="9">
        <f t="shared" si="59"/>
        <v>54</v>
      </c>
      <c r="C265" s="45" t="str">
        <f t="shared" si="56"/>
        <v>091</v>
      </c>
      <c r="D265" s="45" t="str">
        <f t="shared" si="57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3">
      <c r="A266" s="8">
        <f t="shared" si="58"/>
        <v>3233</v>
      </c>
      <c r="B266" s="9">
        <f t="shared" si="59"/>
        <v>62</v>
      </c>
      <c r="C266" s="45" t="str">
        <f t="shared" si="56"/>
        <v>091</v>
      </c>
      <c r="D266" s="45" t="str">
        <f t="shared" si="57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3">
      <c r="A267" s="8">
        <f t="shared" si="58"/>
        <v>3234</v>
      </c>
      <c r="B267" s="9">
        <f t="shared" si="59"/>
        <v>32</v>
      </c>
      <c r="C267" s="45" t="str">
        <f t="shared" si="56"/>
        <v>091</v>
      </c>
      <c r="D267" s="45" t="str">
        <f t="shared" si="57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/>
      <c r="M267" s="202"/>
      <c r="N267" s="202"/>
      <c r="O267" s="76">
        <v>3210</v>
      </c>
    </row>
    <row r="268" spans="1:15" ht="17.25" customHeight="1" x14ac:dyDescent="0.3">
      <c r="A268" s="8">
        <f t="shared" si="58"/>
        <v>3234</v>
      </c>
      <c r="B268" s="9">
        <f t="shared" si="59"/>
        <v>54</v>
      </c>
      <c r="C268" s="45" t="str">
        <f t="shared" si="56"/>
        <v>091</v>
      </c>
      <c r="D268" s="45" t="str">
        <f t="shared" si="57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3">
      <c r="A269" s="8">
        <f t="shared" si="58"/>
        <v>3235</v>
      </c>
      <c r="B269" s="9">
        <f t="shared" si="59"/>
        <v>32</v>
      </c>
      <c r="C269" s="45" t="str">
        <f t="shared" si="56"/>
        <v>091</v>
      </c>
      <c r="D269" s="45" t="str">
        <f t="shared" si="57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/>
      <c r="M269" s="202"/>
      <c r="N269" s="202"/>
      <c r="O269" s="76">
        <v>3210</v>
      </c>
    </row>
    <row r="270" spans="1:15" ht="17.25" customHeight="1" x14ac:dyDescent="0.3">
      <c r="A270" s="8">
        <f t="shared" si="58"/>
        <v>3235</v>
      </c>
      <c r="B270" s="9">
        <f t="shared" si="59"/>
        <v>49</v>
      </c>
      <c r="C270" s="45" t="str">
        <f t="shared" si="56"/>
        <v>091</v>
      </c>
      <c r="D270" s="45" t="str">
        <f t="shared" si="57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3">
      <c r="A271" s="8">
        <f t="shared" si="58"/>
        <v>3235</v>
      </c>
      <c r="B271" s="9">
        <f t="shared" si="59"/>
        <v>54</v>
      </c>
      <c r="C271" s="45" t="str">
        <f t="shared" si="56"/>
        <v>091</v>
      </c>
      <c r="D271" s="45" t="str">
        <f t="shared" si="57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/>
      <c r="M271" s="202"/>
      <c r="N271" s="202"/>
      <c r="O271" s="77">
        <v>5410</v>
      </c>
    </row>
    <row r="272" spans="1:15" x14ac:dyDescent="0.3">
      <c r="A272" s="8">
        <f t="shared" si="58"/>
        <v>3236</v>
      </c>
      <c r="B272" s="9">
        <f t="shared" si="59"/>
        <v>32</v>
      </c>
      <c r="C272" s="45" t="str">
        <f t="shared" si="56"/>
        <v>091</v>
      </c>
      <c r="D272" s="45" t="str">
        <f t="shared" si="57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/>
      <c r="M272" s="202"/>
      <c r="N272" s="202"/>
      <c r="O272" s="76">
        <v>3210</v>
      </c>
    </row>
    <row r="273" spans="1:15" ht="17.25" customHeight="1" x14ac:dyDescent="0.3">
      <c r="A273" s="8">
        <f t="shared" si="58"/>
        <v>3236</v>
      </c>
      <c r="B273" s="9">
        <f t="shared" si="59"/>
        <v>54</v>
      </c>
      <c r="C273" s="45" t="str">
        <f t="shared" si="56"/>
        <v>091</v>
      </c>
      <c r="D273" s="45" t="str">
        <f t="shared" si="57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3">
      <c r="A274" s="8">
        <f t="shared" si="58"/>
        <v>3237</v>
      </c>
      <c r="B274" s="9">
        <f t="shared" si="59"/>
        <v>32</v>
      </c>
      <c r="C274" s="45" t="str">
        <f t="shared" si="56"/>
        <v>091</v>
      </c>
      <c r="D274" s="45" t="str">
        <f t="shared" si="57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/>
      <c r="M274" s="202"/>
      <c r="N274" s="202"/>
      <c r="O274" s="76">
        <v>3210</v>
      </c>
    </row>
    <row r="275" spans="1:15" ht="17.25" customHeight="1" x14ac:dyDescent="0.3">
      <c r="A275" s="8">
        <f t="shared" si="58"/>
        <v>3237</v>
      </c>
      <c r="B275" s="9">
        <f t="shared" si="59"/>
        <v>49</v>
      </c>
      <c r="C275" s="45" t="str">
        <f t="shared" si="56"/>
        <v>091</v>
      </c>
      <c r="D275" s="45" t="str">
        <f t="shared" si="57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3">
      <c r="A276" s="8">
        <f t="shared" si="58"/>
        <v>3237</v>
      </c>
      <c r="B276" s="9">
        <f t="shared" si="59"/>
        <v>54</v>
      </c>
      <c r="C276" s="45" t="str">
        <f t="shared" si="56"/>
        <v>091</v>
      </c>
      <c r="D276" s="45" t="str">
        <f t="shared" si="57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/>
      <c r="M276" s="202"/>
      <c r="N276" s="202"/>
      <c r="O276" s="77">
        <v>5410</v>
      </c>
    </row>
    <row r="277" spans="1:15" ht="17.25" customHeight="1" x14ac:dyDescent="0.3">
      <c r="A277" s="8">
        <f t="shared" ref="A277" si="60">H277</f>
        <v>3237</v>
      </c>
      <c r="B277" s="9">
        <f t="shared" ref="B277" si="61">IF(J277&gt;0,G277," ")</f>
        <v>62</v>
      </c>
      <c r="C277" s="45" t="str">
        <f t="shared" ref="C277" si="62">IF(I277&gt;0,LEFT(E277,3),"  ")</f>
        <v>091</v>
      </c>
      <c r="D277" s="45" t="str">
        <f t="shared" ref="D277" si="63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3">
      <c r="A278" s="8">
        <f t="shared" si="58"/>
        <v>3238</v>
      </c>
      <c r="B278" s="9">
        <f t="shared" si="59"/>
        <v>32</v>
      </c>
      <c r="C278" s="45" t="str">
        <f t="shared" si="56"/>
        <v>091</v>
      </c>
      <c r="D278" s="45" t="str">
        <f t="shared" si="57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/>
      <c r="M278" s="202"/>
      <c r="N278" s="202"/>
      <c r="O278" s="76">
        <v>3210</v>
      </c>
    </row>
    <row r="279" spans="1:15" x14ac:dyDescent="0.3">
      <c r="A279" s="8">
        <f t="shared" ref="A279" si="64">H279</f>
        <v>3238</v>
      </c>
      <c r="B279" s="9">
        <f t="shared" ref="B279" si="65">IF(J279&gt;0,G279," ")</f>
        <v>32</v>
      </c>
      <c r="C279" s="45" t="str">
        <f t="shared" ref="C279" si="66">IF(I279&gt;0,LEFT(E279,3),"  ")</f>
        <v>091</v>
      </c>
      <c r="D279" s="45" t="str">
        <f t="shared" ref="D279" si="67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3">
      <c r="A280" s="8">
        <f t="shared" si="58"/>
        <v>3239</v>
      </c>
      <c r="B280" s="9">
        <f t="shared" si="59"/>
        <v>32</v>
      </c>
      <c r="C280" s="45" t="str">
        <f t="shared" si="56"/>
        <v>091</v>
      </c>
      <c r="D280" s="45" t="str">
        <f t="shared" si="57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/>
      <c r="M280" s="202"/>
      <c r="N280" s="202"/>
      <c r="O280" s="76">
        <v>3210</v>
      </c>
    </row>
    <row r="281" spans="1:15" ht="17.25" customHeight="1" x14ac:dyDescent="0.3">
      <c r="A281" s="8">
        <f t="shared" si="58"/>
        <v>3239</v>
      </c>
      <c r="B281" s="9">
        <f t="shared" si="59"/>
        <v>49</v>
      </c>
      <c r="C281" s="45" t="str">
        <f t="shared" si="56"/>
        <v>091</v>
      </c>
      <c r="D281" s="45" t="str">
        <f t="shared" si="57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3">
      <c r="A282" s="8">
        <f t="shared" si="58"/>
        <v>3239</v>
      </c>
      <c r="B282" s="9">
        <f t="shared" si="59"/>
        <v>54</v>
      </c>
      <c r="C282" s="45" t="str">
        <f t="shared" si="56"/>
        <v>091</v>
      </c>
      <c r="D282" s="45" t="str">
        <f t="shared" si="57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3">
      <c r="A283" s="8">
        <f t="shared" si="58"/>
        <v>3239</v>
      </c>
      <c r="B283" s="9">
        <f t="shared" si="59"/>
        <v>62</v>
      </c>
      <c r="C283" s="45" t="str">
        <f t="shared" si="56"/>
        <v>091</v>
      </c>
      <c r="D283" s="45" t="str">
        <f t="shared" si="57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6.4" x14ac:dyDescent="0.3">
      <c r="A284" s="8">
        <f t="shared" si="58"/>
        <v>324</v>
      </c>
      <c r="B284" s="9" t="str">
        <f t="shared" si="59"/>
        <v xml:space="preserve"> </v>
      </c>
      <c r="C284" s="45" t="str">
        <f t="shared" si="56"/>
        <v xml:space="preserve">  </v>
      </c>
      <c r="D284" s="45" t="str">
        <f t="shared" si="57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68">SUM(L285:L288)</f>
        <v>0</v>
      </c>
      <c r="M284" s="109">
        <f t="shared" si="68"/>
        <v>0</v>
      </c>
      <c r="N284" s="109">
        <f t="shared" si="68"/>
        <v>0</v>
      </c>
      <c r="O284" s="18"/>
    </row>
    <row r="285" spans="1:15" ht="26.4" x14ac:dyDescent="0.3">
      <c r="A285" s="8">
        <f t="shared" si="58"/>
        <v>3241</v>
      </c>
      <c r="B285" s="9">
        <f t="shared" si="59"/>
        <v>32</v>
      </c>
      <c r="C285" s="45" t="str">
        <f t="shared" si="56"/>
        <v>091</v>
      </c>
      <c r="D285" s="45" t="str">
        <f t="shared" si="57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3">
      <c r="A286" s="8">
        <f t="shared" si="58"/>
        <v>3241</v>
      </c>
      <c r="B286" s="9">
        <f t="shared" si="59"/>
        <v>49</v>
      </c>
      <c r="C286" s="45" t="str">
        <f t="shared" si="56"/>
        <v>091</v>
      </c>
      <c r="D286" s="45" t="str">
        <f t="shared" si="57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3">
      <c r="A287" s="8">
        <f t="shared" si="58"/>
        <v>3241</v>
      </c>
      <c r="B287" s="9">
        <f t="shared" si="59"/>
        <v>54</v>
      </c>
      <c r="C287" s="45" t="str">
        <f t="shared" si="56"/>
        <v>091</v>
      </c>
      <c r="D287" s="45" t="str">
        <f t="shared" si="57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/>
      <c r="M287" s="202"/>
      <c r="N287" s="202"/>
      <c r="O287" s="77">
        <v>5410</v>
      </c>
    </row>
    <row r="288" spans="1:15" ht="26.4" x14ac:dyDescent="0.3">
      <c r="A288" s="8">
        <f t="shared" si="58"/>
        <v>3241</v>
      </c>
      <c r="B288" s="9">
        <f t="shared" si="59"/>
        <v>62</v>
      </c>
      <c r="C288" s="45" t="str">
        <f t="shared" si="56"/>
        <v>091</v>
      </c>
      <c r="D288" s="45" t="str">
        <f t="shared" si="57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6.4" x14ac:dyDescent="0.3">
      <c r="A289" s="8">
        <f t="shared" si="58"/>
        <v>329</v>
      </c>
      <c r="B289" s="9" t="str">
        <f t="shared" si="59"/>
        <v xml:space="preserve"> </v>
      </c>
      <c r="C289" s="45" t="str">
        <f t="shared" si="56"/>
        <v xml:space="preserve">  </v>
      </c>
      <c r="D289" s="45" t="str">
        <f t="shared" si="57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0</v>
      </c>
      <c r="M289" s="109">
        <f>SUM(M290:M307)</f>
        <v>0</v>
      </c>
      <c r="N289" s="109">
        <f>SUM(N290:N307)</f>
        <v>0</v>
      </c>
      <c r="O289" s="18"/>
    </row>
    <row r="290" spans="1:15" ht="17.25" customHeight="1" x14ac:dyDescent="0.3">
      <c r="A290" s="8">
        <f t="shared" si="58"/>
        <v>3291</v>
      </c>
      <c r="B290" s="9">
        <f t="shared" si="59"/>
        <v>54</v>
      </c>
      <c r="C290" s="45" t="str">
        <f t="shared" si="56"/>
        <v>091</v>
      </c>
      <c r="D290" s="45" t="str">
        <f t="shared" si="57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3">
      <c r="A291" s="8">
        <f t="shared" si="58"/>
        <v>3292</v>
      </c>
      <c r="B291" s="9">
        <f t="shared" si="59"/>
        <v>32</v>
      </c>
      <c r="C291" s="45" t="str">
        <f t="shared" si="56"/>
        <v>091</v>
      </c>
      <c r="D291" s="45" t="str">
        <f t="shared" si="57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3">
      <c r="A292" s="8">
        <f t="shared" si="58"/>
        <v>3292</v>
      </c>
      <c r="B292" s="9">
        <f t="shared" si="59"/>
        <v>54</v>
      </c>
      <c r="C292" s="45" t="str">
        <f t="shared" si="56"/>
        <v>091</v>
      </c>
      <c r="D292" s="45" t="str">
        <f t="shared" si="57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3">
      <c r="A293" s="8">
        <f t="shared" si="58"/>
        <v>3293</v>
      </c>
      <c r="B293" s="9">
        <f t="shared" si="59"/>
        <v>32</v>
      </c>
      <c r="C293" s="45" t="str">
        <f t="shared" si="56"/>
        <v>091</v>
      </c>
      <c r="D293" s="45" t="str">
        <f t="shared" si="57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/>
      <c r="M293" s="202"/>
      <c r="N293" s="202"/>
      <c r="O293" s="76">
        <v>3210</v>
      </c>
    </row>
    <row r="294" spans="1:15" ht="17.25" customHeight="1" x14ac:dyDescent="0.3">
      <c r="A294" s="8">
        <f t="shared" si="58"/>
        <v>3293</v>
      </c>
      <c r="B294" s="9">
        <f t="shared" si="59"/>
        <v>49</v>
      </c>
      <c r="C294" s="45" t="str">
        <f t="shared" si="56"/>
        <v>091</v>
      </c>
      <c r="D294" s="45" t="str">
        <f t="shared" si="57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3">
      <c r="A295" s="8">
        <f t="shared" si="58"/>
        <v>3293</v>
      </c>
      <c r="B295" s="9">
        <f t="shared" si="59"/>
        <v>54</v>
      </c>
      <c r="C295" s="45" t="str">
        <f t="shared" si="56"/>
        <v>091</v>
      </c>
      <c r="D295" s="45" t="str">
        <f t="shared" si="57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/>
      <c r="M295" s="202"/>
      <c r="N295" s="202"/>
      <c r="O295" s="77">
        <v>5410</v>
      </c>
    </row>
    <row r="296" spans="1:15" x14ac:dyDescent="0.3">
      <c r="A296" s="8">
        <f t="shared" si="58"/>
        <v>3293</v>
      </c>
      <c r="B296" s="9">
        <f t="shared" si="59"/>
        <v>62</v>
      </c>
      <c r="C296" s="45" t="str">
        <f t="shared" si="56"/>
        <v>091</v>
      </c>
      <c r="D296" s="45" t="str">
        <f t="shared" si="57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3">
      <c r="A297" s="8">
        <f t="shared" si="58"/>
        <v>3294</v>
      </c>
      <c r="B297" s="9">
        <f t="shared" si="59"/>
        <v>32</v>
      </c>
      <c r="C297" s="45" t="str">
        <f t="shared" si="56"/>
        <v>091</v>
      </c>
      <c r="D297" s="45" t="str">
        <f t="shared" si="57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/>
      <c r="M297" s="202"/>
      <c r="N297" s="202"/>
      <c r="O297" s="76">
        <v>3210</v>
      </c>
    </row>
    <row r="298" spans="1:15" ht="17.25" customHeight="1" x14ac:dyDescent="0.3">
      <c r="A298" s="8">
        <f t="shared" si="58"/>
        <v>3294</v>
      </c>
      <c r="B298" s="9">
        <f t="shared" si="59"/>
        <v>49</v>
      </c>
      <c r="C298" s="45" t="str">
        <f t="shared" si="56"/>
        <v>091</v>
      </c>
      <c r="D298" s="45" t="str">
        <f t="shared" si="57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3">
      <c r="A299" s="8">
        <f t="shared" si="58"/>
        <v>3294</v>
      </c>
      <c r="B299" s="9">
        <f t="shared" si="59"/>
        <v>54</v>
      </c>
      <c r="C299" s="45" t="str">
        <f t="shared" ref="C299:C370" si="69">IF(I299&gt;0,LEFT(E299,3),"  ")</f>
        <v>091</v>
      </c>
      <c r="D299" s="45" t="str">
        <f t="shared" ref="D299:D370" si="70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3">
      <c r="A300" s="8">
        <f t="shared" si="58"/>
        <v>3294</v>
      </c>
      <c r="B300" s="9">
        <f t="shared" si="59"/>
        <v>62</v>
      </c>
      <c r="C300" s="45" t="str">
        <f t="shared" si="69"/>
        <v>091</v>
      </c>
      <c r="D300" s="45" t="str">
        <f t="shared" si="70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3">
      <c r="A301" s="8">
        <f t="shared" si="58"/>
        <v>3295</v>
      </c>
      <c r="B301" s="9">
        <f t="shared" si="59"/>
        <v>32</v>
      </c>
      <c r="C301" s="45" t="str">
        <f t="shared" si="69"/>
        <v>091</v>
      </c>
      <c r="D301" s="45" t="str">
        <f t="shared" si="70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/>
      <c r="M301" s="202"/>
      <c r="N301" s="202"/>
      <c r="O301" s="76">
        <v>3210</v>
      </c>
    </row>
    <row r="302" spans="1:15" ht="17.25" customHeight="1" x14ac:dyDescent="0.3">
      <c r="A302" s="8">
        <f t="shared" si="58"/>
        <v>3295</v>
      </c>
      <c r="B302" s="9">
        <f t="shared" si="59"/>
        <v>54</v>
      </c>
      <c r="C302" s="45" t="str">
        <f t="shared" si="69"/>
        <v>091</v>
      </c>
      <c r="D302" s="45" t="str">
        <f t="shared" si="70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/>
      <c r="M302" s="202"/>
      <c r="N302" s="202"/>
      <c r="O302" s="77">
        <v>5410</v>
      </c>
    </row>
    <row r="303" spans="1:15" ht="26.4" x14ac:dyDescent="0.3">
      <c r="A303" s="8">
        <f t="shared" si="58"/>
        <v>3299</v>
      </c>
      <c r="B303" s="9">
        <f t="shared" si="59"/>
        <v>32</v>
      </c>
      <c r="C303" s="45" t="str">
        <f t="shared" si="69"/>
        <v>091</v>
      </c>
      <c r="D303" s="45" t="str">
        <f t="shared" si="70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/>
      <c r="M303" s="202"/>
      <c r="N303" s="202"/>
      <c r="O303" s="76">
        <v>3210</v>
      </c>
    </row>
    <row r="304" spans="1:15" ht="27" customHeight="1" x14ac:dyDescent="0.3">
      <c r="A304" s="8">
        <f t="shared" si="58"/>
        <v>3299</v>
      </c>
      <c r="B304" s="9">
        <f t="shared" si="59"/>
        <v>49</v>
      </c>
      <c r="C304" s="45" t="str">
        <f t="shared" si="69"/>
        <v>091</v>
      </c>
      <c r="D304" s="45" t="str">
        <f t="shared" si="70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/>
      <c r="M304" s="202"/>
      <c r="N304" s="202"/>
      <c r="O304" s="77">
        <v>4910</v>
      </c>
    </row>
    <row r="305" spans="1:15" ht="27" customHeight="1" x14ac:dyDescent="0.3">
      <c r="A305" s="8">
        <f t="shared" si="58"/>
        <v>3299</v>
      </c>
      <c r="B305" s="9">
        <f t="shared" si="59"/>
        <v>54</v>
      </c>
      <c r="C305" s="45" t="str">
        <f t="shared" si="69"/>
        <v>091</v>
      </c>
      <c r="D305" s="45" t="str">
        <f t="shared" si="70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/>
      <c r="M305" s="202"/>
      <c r="N305" s="202"/>
      <c r="O305" s="77">
        <v>5410</v>
      </c>
    </row>
    <row r="306" spans="1:15" ht="26.4" x14ac:dyDescent="0.3">
      <c r="A306" s="8">
        <f t="shared" si="58"/>
        <v>3299</v>
      </c>
      <c r="B306" s="9">
        <f t="shared" si="59"/>
        <v>62</v>
      </c>
      <c r="C306" s="45" t="str">
        <f t="shared" si="69"/>
        <v>091</v>
      </c>
      <c r="D306" s="45" t="str">
        <f t="shared" si="70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/>
      <c r="M306" s="202"/>
      <c r="N306" s="202"/>
      <c r="O306" s="77">
        <v>6210</v>
      </c>
    </row>
    <row r="307" spans="1:15" ht="26.4" x14ac:dyDescent="0.3">
      <c r="A307" s="8">
        <f t="shared" si="58"/>
        <v>3299</v>
      </c>
      <c r="B307" s="9">
        <f t="shared" si="59"/>
        <v>82</v>
      </c>
      <c r="C307" s="45" t="str">
        <f t="shared" si="69"/>
        <v>091</v>
      </c>
      <c r="D307" s="45" t="str">
        <f t="shared" si="70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3">
      <c r="A308" s="8">
        <f t="shared" si="58"/>
        <v>34</v>
      </c>
      <c r="B308" s="9" t="str">
        <f t="shared" si="59"/>
        <v xml:space="preserve"> </v>
      </c>
      <c r="C308" s="45" t="str">
        <f t="shared" si="69"/>
        <v xml:space="preserve">  </v>
      </c>
      <c r="D308" s="45" t="str">
        <f t="shared" si="70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0</v>
      </c>
      <c r="M308" s="109">
        <f>SUM(M309)</f>
        <v>0</v>
      </c>
      <c r="N308" s="109">
        <f>SUM(N309)</f>
        <v>0</v>
      </c>
      <c r="O308" s="18"/>
    </row>
    <row r="309" spans="1:15" x14ac:dyDescent="0.3">
      <c r="A309" s="8">
        <f t="shared" si="58"/>
        <v>343</v>
      </c>
      <c r="B309" s="9" t="str">
        <f t="shared" si="59"/>
        <v xml:space="preserve"> </v>
      </c>
      <c r="C309" s="45" t="str">
        <f t="shared" si="69"/>
        <v xml:space="preserve">  </v>
      </c>
      <c r="D309" s="45" t="str">
        <f t="shared" si="70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0</v>
      </c>
      <c r="M309" s="109">
        <f>SUM(M310:M316)</f>
        <v>0</v>
      </c>
      <c r="N309" s="109">
        <f>SUM(N310:N316)</f>
        <v>0</v>
      </c>
      <c r="O309" s="18"/>
    </row>
    <row r="310" spans="1:15" ht="26.4" x14ac:dyDescent="0.3">
      <c r="A310" s="8">
        <f t="shared" si="58"/>
        <v>3431</v>
      </c>
      <c r="B310" s="9">
        <f t="shared" si="59"/>
        <v>32</v>
      </c>
      <c r="C310" s="45" t="str">
        <f t="shared" si="69"/>
        <v>091</v>
      </c>
      <c r="D310" s="45" t="str">
        <f t="shared" si="70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/>
      <c r="M310" s="202"/>
      <c r="N310" s="202"/>
      <c r="O310" s="76">
        <v>3210</v>
      </c>
    </row>
    <row r="311" spans="1:15" ht="27" customHeight="1" x14ac:dyDescent="0.3">
      <c r="A311" s="8">
        <f t="shared" si="58"/>
        <v>3431</v>
      </c>
      <c r="B311" s="9">
        <f t="shared" si="59"/>
        <v>49</v>
      </c>
      <c r="C311" s="45" t="str">
        <f t="shared" si="69"/>
        <v>091</v>
      </c>
      <c r="D311" s="45" t="str">
        <f t="shared" si="70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3">
      <c r="A312" s="8">
        <f t="shared" ref="A312:A383" si="71">H312</f>
        <v>3431</v>
      </c>
      <c r="B312" s="9">
        <f t="shared" si="59"/>
        <v>54</v>
      </c>
      <c r="C312" s="45" t="str">
        <f t="shared" si="69"/>
        <v>091</v>
      </c>
      <c r="D312" s="45" t="str">
        <f t="shared" si="70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6.4" x14ac:dyDescent="0.3">
      <c r="A313" s="8">
        <f t="shared" si="71"/>
        <v>3432</v>
      </c>
      <c r="B313" s="9">
        <f t="shared" si="59"/>
        <v>32</v>
      </c>
      <c r="C313" s="45" t="str">
        <f t="shared" si="69"/>
        <v>091</v>
      </c>
      <c r="D313" s="45" t="str">
        <f t="shared" si="70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3">
      <c r="A314" s="8">
        <f t="shared" si="71"/>
        <v>3432</v>
      </c>
      <c r="B314" s="9">
        <f t="shared" si="59"/>
        <v>54</v>
      </c>
      <c r="C314" s="45" t="str">
        <f t="shared" si="69"/>
        <v>091</v>
      </c>
      <c r="D314" s="45" t="str">
        <f t="shared" si="70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3">
      <c r="A315" s="8">
        <f t="shared" si="71"/>
        <v>3433</v>
      </c>
      <c r="B315" s="9">
        <f t="shared" si="59"/>
        <v>32</v>
      </c>
      <c r="C315" s="45" t="str">
        <f t="shared" si="69"/>
        <v>091</v>
      </c>
      <c r="D315" s="45" t="str">
        <f t="shared" si="70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6.4" x14ac:dyDescent="0.3">
      <c r="A316" s="8">
        <f t="shared" si="71"/>
        <v>3434</v>
      </c>
      <c r="B316" s="9">
        <f t="shared" si="59"/>
        <v>32</v>
      </c>
      <c r="C316" s="45" t="str">
        <f t="shared" si="69"/>
        <v>091</v>
      </c>
      <c r="D316" s="45" t="str">
        <f t="shared" si="70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6.4" x14ac:dyDescent="0.3">
      <c r="A317" s="8">
        <f t="shared" si="71"/>
        <v>37</v>
      </c>
      <c r="B317" s="9" t="str">
        <f t="shared" si="59"/>
        <v xml:space="preserve"> </v>
      </c>
      <c r="C317" s="45" t="str">
        <f t="shared" si="69"/>
        <v xml:space="preserve">  </v>
      </c>
      <c r="D317" s="45" t="str">
        <f t="shared" si="70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0</v>
      </c>
      <c r="M317" s="109">
        <f>SUM(M318)</f>
        <v>0</v>
      </c>
      <c r="N317" s="109">
        <f>SUM(N318)</f>
        <v>0</v>
      </c>
      <c r="O317" s="18"/>
    </row>
    <row r="318" spans="1:15" ht="26.4" x14ac:dyDescent="0.3">
      <c r="A318" s="8">
        <f t="shared" si="71"/>
        <v>372</v>
      </c>
      <c r="B318" s="9" t="str">
        <f t="shared" si="59"/>
        <v xml:space="preserve"> </v>
      </c>
      <c r="C318" s="45" t="str">
        <f t="shared" si="69"/>
        <v xml:space="preserve">  </v>
      </c>
      <c r="D318" s="45" t="str">
        <f t="shared" si="70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72">SUM(L319:L322)</f>
        <v>0</v>
      </c>
      <c r="M318" s="109">
        <f t="shared" si="72"/>
        <v>0</v>
      </c>
      <c r="N318" s="109">
        <f t="shared" si="72"/>
        <v>0</v>
      </c>
      <c r="O318" s="18"/>
    </row>
    <row r="319" spans="1:15" ht="26.4" x14ac:dyDescent="0.3">
      <c r="A319" s="8">
        <f t="shared" si="71"/>
        <v>3722</v>
      </c>
      <c r="B319" s="9">
        <f t="shared" si="59"/>
        <v>32</v>
      </c>
      <c r="C319" s="45" t="str">
        <f t="shared" si="69"/>
        <v>091</v>
      </c>
      <c r="D319" s="45" t="str">
        <f t="shared" si="70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3">
      <c r="A320" s="8">
        <f t="shared" si="71"/>
        <v>3722</v>
      </c>
      <c r="B320" s="9">
        <f t="shared" si="59"/>
        <v>49</v>
      </c>
      <c r="C320" s="45" t="str">
        <f t="shared" si="69"/>
        <v>091</v>
      </c>
      <c r="D320" s="45" t="str">
        <f t="shared" si="70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3">
      <c r="A321" s="8">
        <f t="shared" si="71"/>
        <v>3722</v>
      </c>
      <c r="B321" s="9">
        <f t="shared" si="59"/>
        <v>54</v>
      </c>
      <c r="C321" s="45" t="str">
        <f t="shared" si="69"/>
        <v>091</v>
      </c>
      <c r="D321" s="45" t="str">
        <f t="shared" si="70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/>
      <c r="M321" s="202"/>
      <c r="N321" s="202"/>
      <c r="O321" s="77">
        <v>5410</v>
      </c>
    </row>
    <row r="322" spans="1:15" ht="27" customHeight="1" x14ac:dyDescent="0.3">
      <c r="A322" s="8">
        <f t="shared" si="71"/>
        <v>3723</v>
      </c>
      <c r="B322" s="9">
        <f t="shared" si="59"/>
        <v>54</v>
      </c>
      <c r="C322" s="45" t="str">
        <f t="shared" si="69"/>
        <v>091</v>
      </c>
      <c r="D322" s="45" t="str">
        <f t="shared" si="70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3">
      <c r="A323" s="8">
        <f t="shared" si="71"/>
        <v>38</v>
      </c>
      <c r="B323" s="9" t="str">
        <f t="shared" si="59"/>
        <v xml:space="preserve"> </v>
      </c>
      <c r="C323" s="45" t="str">
        <f t="shared" si="69"/>
        <v xml:space="preserve">  </v>
      </c>
      <c r="D323" s="45" t="str">
        <f t="shared" si="70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3">
      <c r="A324" s="8">
        <f t="shared" si="71"/>
        <v>381</v>
      </c>
      <c r="B324" s="9" t="str">
        <f t="shared" si="59"/>
        <v xml:space="preserve"> </v>
      </c>
      <c r="C324" s="45" t="str">
        <f t="shared" si="69"/>
        <v xml:space="preserve">  </v>
      </c>
      <c r="D324" s="45" t="str">
        <f t="shared" si="70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3">
      <c r="A325" s="8">
        <f t="shared" si="71"/>
        <v>3811</v>
      </c>
      <c r="B325" s="9">
        <f t="shared" si="59"/>
        <v>32</v>
      </c>
      <c r="C325" s="45" t="str">
        <f t="shared" si="69"/>
        <v>091</v>
      </c>
      <c r="D325" s="45" t="str">
        <f t="shared" si="70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6.4" x14ac:dyDescent="0.3">
      <c r="A326" s="8">
        <f t="shared" si="71"/>
        <v>4</v>
      </c>
      <c r="B326" s="9" t="str">
        <f t="shared" si="59"/>
        <v xml:space="preserve"> </v>
      </c>
      <c r="C326" s="45" t="str">
        <f t="shared" si="69"/>
        <v xml:space="preserve">  </v>
      </c>
      <c r="D326" s="45" t="str">
        <f t="shared" si="70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0</v>
      </c>
      <c r="M326" s="109">
        <f>SUM(M327,M330)</f>
        <v>0</v>
      </c>
      <c r="N326" s="109">
        <f>SUM(N327,N330)</f>
        <v>0</v>
      </c>
      <c r="O326" s="18"/>
    </row>
    <row r="327" spans="1:15" ht="26.4" x14ac:dyDescent="0.3">
      <c r="A327" s="8">
        <f t="shared" si="71"/>
        <v>41</v>
      </c>
      <c r="B327" s="9" t="str">
        <f t="shared" si="59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73">SUM(L328)</f>
        <v>0</v>
      </c>
      <c r="M327" s="109">
        <f t="shared" si="73"/>
        <v>0</v>
      </c>
      <c r="N327" s="109">
        <f t="shared" si="73"/>
        <v>0</v>
      </c>
      <c r="O327" s="18"/>
    </row>
    <row r="328" spans="1:15" x14ac:dyDescent="0.3">
      <c r="A328" s="8">
        <f t="shared" si="71"/>
        <v>412</v>
      </c>
      <c r="B328" s="9" t="str">
        <f t="shared" ref="B328:B371" si="74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0</v>
      </c>
      <c r="M328" s="109">
        <f>SUM(M329:M329)</f>
        <v>0</v>
      </c>
      <c r="N328" s="109">
        <f>SUM(N329:N329)</f>
        <v>0</v>
      </c>
      <c r="O328" s="18"/>
    </row>
    <row r="329" spans="1:15" ht="17.25" customHeight="1" x14ac:dyDescent="0.3">
      <c r="A329" s="8">
        <f t="shared" si="71"/>
        <v>4123</v>
      </c>
      <c r="B329" s="9">
        <f t="shared" si="74"/>
        <v>54</v>
      </c>
      <c r="C329" s="45" t="str">
        <f t="shared" ref="C329" si="75">IF(I329&gt;0,LEFT(E329,3),"  ")</f>
        <v>091</v>
      </c>
      <c r="D329" s="45" t="str">
        <f t="shared" ref="D329" si="76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/>
      <c r="M329" s="202"/>
      <c r="N329" s="202"/>
      <c r="O329" s="77">
        <v>5410</v>
      </c>
    </row>
    <row r="330" spans="1:15" ht="26.4" x14ac:dyDescent="0.3">
      <c r="A330" s="8">
        <f t="shared" si="71"/>
        <v>42</v>
      </c>
      <c r="B330" s="9" t="str">
        <f t="shared" si="74"/>
        <v xml:space="preserve"> </v>
      </c>
      <c r="C330" s="45" t="str">
        <f t="shared" si="69"/>
        <v xml:space="preserve">  </v>
      </c>
      <c r="D330" s="45" t="str">
        <f t="shared" si="70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0</v>
      </c>
      <c r="M330" s="109">
        <f t="shared" ref="M330:N330" si="77">SUM(M331,M333,M359,M362)</f>
        <v>0</v>
      </c>
      <c r="N330" s="109">
        <f t="shared" si="77"/>
        <v>0</v>
      </c>
      <c r="O330" s="18"/>
    </row>
    <row r="331" spans="1:15" x14ac:dyDescent="0.3">
      <c r="A331" s="8">
        <f t="shared" ref="A331:A332" si="78">H331</f>
        <v>421</v>
      </c>
      <c r="B331" s="9" t="str">
        <f t="shared" ref="B331:B332" si="79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3">
      <c r="A332" s="8">
        <f t="shared" si="78"/>
        <v>4214</v>
      </c>
      <c r="B332" s="9">
        <f t="shared" si="79"/>
        <v>32</v>
      </c>
      <c r="C332" s="45" t="str">
        <f t="shared" ref="C332" si="80">IF(I332&gt;0,LEFT(E332,3),"  ")</f>
        <v>091</v>
      </c>
      <c r="D332" s="45" t="str">
        <f t="shared" ref="D332" si="81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3">
      <c r="A333" s="8">
        <f t="shared" si="71"/>
        <v>422</v>
      </c>
      <c r="B333" s="9" t="str">
        <f t="shared" si="74"/>
        <v xml:space="preserve"> </v>
      </c>
      <c r="C333" s="45" t="str">
        <f t="shared" si="69"/>
        <v xml:space="preserve">  </v>
      </c>
      <c r="D333" s="45" t="str">
        <f t="shared" si="70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0</v>
      </c>
      <c r="M333" s="109">
        <f>SUM(M334:M358)</f>
        <v>0</v>
      </c>
      <c r="N333" s="109">
        <f>SUM(N334:N358)</f>
        <v>0</v>
      </c>
      <c r="O333" s="18"/>
    </row>
    <row r="334" spans="1:15" x14ac:dyDescent="0.3">
      <c r="A334" s="8">
        <f t="shared" si="71"/>
        <v>4221</v>
      </c>
      <c r="B334" s="9">
        <f t="shared" si="74"/>
        <v>32</v>
      </c>
      <c r="C334" s="45" t="str">
        <f t="shared" si="69"/>
        <v>091</v>
      </c>
      <c r="D334" s="45" t="str">
        <f t="shared" si="70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/>
      <c r="M334" s="202"/>
      <c r="N334" s="202"/>
      <c r="O334" s="76">
        <v>3210</v>
      </c>
    </row>
    <row r="335" spans="1:15" ht="17.25" customHeight="1" x14ac:dyDescent="0.3">
      <c r="A335" s="8">
        <f t="shared" si="71"/>
        <v>4221</v>
      </c>
      <c r="B335" s="9">
        <f t="shared" si="74"/>
        <v>49</v>
      </c>
      <c r="C335" s="45" t="str">
        <f t="shared" si="69"/>
        <v>091</v>
      </c>
      <c r="D335" s="45" t="str">
        <f t="shared" si="70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3">
      <c r="A336" s="8">
        <f t="shared" si="71"/>
        <v>4221</v>
      </c>
      <c r="B336" s="9">
        <f t="shared" si="74"/>
        <v>54</v>
      </c>
      <c r="C336" s="45" t="str">
        <f t="shared" si="69"/>
        <v>091</v>
      </c>
      <c r="D336" s="45" t="str">
        <f t="shared" si="70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/>
      <c r="M336" s="202"/>
      <c r="N336" s="202"/>
      <c r="O336" s="77">
        <v>5410</v>
      </c>
    </row>
    <row r="337" spans="1:15" x14ac:dyDescent="0.3">
      <c r="A337" s="8">
        <f t="shared" si="71"/>
        <v>4221</v>
      </c>
      <c r="B337" s="9">
        <f t="shared" si="74"/>
        <v>62</v>
      </c>
      <c r="C337" s="45" t="str">
        <f t="shared" si="69"/>
        <v>091</v>
      </c>
      <c r="D337" s="45" t="str">
        <f t="shared" si="70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3">
      <c r="A338" s="8">
        <f t="shared" si="71"/>
        <v>4221</v>
      </c>
      <c r="B338" s="9">
        <f t="shared" si="74"/>
        <v>72</v>
      </c>
      <c r="C338" s="45" t="str">
        <f t="shared" si="69"/>
        <v>091</v>
      </c>
      <c r="D338" s="45" t="str">
        <f t="shared" si="70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3">
      <c r="A339" s="8">
        <f t="shared" si="71"/>
        <v>4221</v>
      </c>
      <c r="B339" s="9">
        <f t="shared" si="74"/>
        <v>82</v>
      </c>
      <c r="C339" s="45" t="str">
        <f t="shared" si="69"/>
        <v>091</v>
      </c>
      <c r="D339" s="45" t="str">
        <f t="shared" si="70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3">
      <c r="A340" s="8">
        <f t="shared" si="71"/>
        <v>4222</v>
      </c>
      <c r="B340" s="9">
        <f t="shared" si="74"/>
        <v>32</v>
      </c>
      <c r="C340" s="45" t="str">
        <f t="shared" si="69"/>
        <v>091</v>
      </c>
      <c r="D340" s="45" t="str">
        <f t="shared" si="70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/>
      <c r="M340" s="202"/>
      <c r="N340" s="202"/>
      <c r="O340" s="76">
        <v>3210</v>
      </c>
    </row>
    <row r="341" spans="1:15" ht="17.25" customHeight="1" x14ac:dyDescent="0.3">
      <c r="A341" s="8">
        <f t="shared" si="71"/>
        <v>4222</v>
      </c>
      <c r="B341" s="9">
        <f t="shared" si="74"/>
        <v>49</v>
      </c>
      <c r="C341" s="45" t="str">
        <f t="shared" si="69"/>
        <v>091</v>
      </c>
      <c r="D341" s="45" t="str">
        <f t="shared" si="70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3">
      <c r="A342" s="8">
        <f t="shared" si="71"/>
        <v>4222</v>
      </c>
      <c r="B342" s="9">
        <f t="shared" si="74"/>
        <v>54</v>
      </c>
      <c r="C342" s="45" t="str">
        <f t="shared" si="69"/>
        <v>091</v>
      </c>
      <c r="D342" s="45" t="str">
        <f t="shared" si="70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3">
      <c r="A343" s="8">
        <f t="shared" si="71"/>
        <v>4222</v>
      </c>
      <c r="B343" s="9">
        <f t="shared" si="74"/>
        <v>72</v>
      </c>
      <c r="C343" s="45" t="str">
        <f t="shared" si="69"/>
        <v>091</v>
      </c>
      <c r="D343" s="45" t="str">
        <f t="shared" si="70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3">
      <c r="A344" s="8">
        <f t="shared" si="71"/>
        <v>4223</v>
      </c>
      <c r="B344" s="9">
        <f t="shared" si="74"/>
        <v>32</v>
      </c>
      <c r="C344" s="45" t="str">
        <f t="shared" si="69"/>
        <v>091</v>
      </c>
      <c r="D344" s="45" t="str">
        <f t="shared" si="70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/>
      <c r="M344" s="202"/>
      <c r="N344" s="202"/>
      <c r="O344" s="76">
        <v>3210</v>
      </c>
    </row>
    <row r="345" spans="1:15" x14ac:dyDescent="0.3">
      <c r="A345" s="8">
        <f t="shared" si="71"/>
        <v>4223</v>
      </c>
      <c r="B345" s="9">
        <f t="shared" si="74"/>
        <v>54</v>
      </c>
      <c r="C345" s="45" t="str">
        <f t="shared" si="69"/>
        <v>091</v>
      </c>
      <c r="D345" s="45" t="str">
        <f t="shared" si="70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3">
      <c r="A346" s="8">
        <f t="shared" ref="A346" si="82">H346</f>
        <v>4223</v>
      </c>
      <c r="B346" s="9">
        <f t="shared" ref="B346" si="83">IF(J346&gt;0,G346," ")</f>
        <v>62</v>
      </c>
      <c r="C346" s="45" t="str">
        <f t="shared" ref="C346" si="84">IF(I346&gt;0,LEFT(E346,3),"  ")</f>
        <v>091</v>
      </c>
      <c r="D346" s="45" t="str">
        <f t="shared" ref="D346" si="85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3">
      <c r="A347" s="8">
        <f t="shared" si="71"/>
        <v>4223</v>
      </c>
      <c r="B347" s="9">
        <f t="shared" si="74"/>
        <v>82</v>
      </c>
      <c r="C347" s="45" t="str">
        <f t="shared" si="69"/>
        <v>091</v>
      </c>
      <c r="D347" s="45" t="str">
        <f t="shared" si="70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3">
      <c r="A348" s="8">
        <f t="shared" si="71"/>
        <v>4224</v>
      </c>
      <c r="B348" s="9">
        <f t="shared" si="74"/>
        <v>54</v>
      </c>
      <c r="C348" s="45" t="str">
        <f t="shared" si="69"/>
        <v>091</v>
      </c>
      <c r="D348" s="45" t="str">
        <f t="shared" si="70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/>
      <c r="M348" s="202"/>
      <c r="N348" s="202"/>
      <c r="O348" s="77">
        <v>5410</v>
      </c>
    </row>
    <row r="349" spans="1:15" x14ac:dyDescent="0.3">
      <c r="A349" s="8">
        <f t="shared" si="71"/>
        <v>4224</v>
      </c>
      <c r="B349" s="9">
        <f t="shared" si="74"/>
        <v>82</v>
      </c>
      <c r="C349" s="45" t="str">
        <f t="shared" si="69"/>
        <v>091</v>
      </c>
      <c r="D349" s="45" t="str">
        <f t="shared" si="70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3">
      <c r="A350" s="8">
        <f t="shared" si="71"/>
        <v>4225</v>
      </c>
      <c r="B350" s="9">
        <f t="shared" si="74"/>
        <v>54</v>
      </c>
      <c r="C350" s="45" t="str">
        <f t="shared" si="69"/>
        <v>091</v>
      </c>
      <c r="D350" s="45" t="str">
        <f t="shared" si="70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/>
      <c r="M350" s="202"/>
      <c r="N350" s="202"/>
      <c r="O350" s="77">
        <v>5410</v>
      </c>
    </row>
    <row r="351" spans="1:15" x14ac:dyDescent="0.3">
      <c r="A351" s="8">
        <f t="shared" si="71"/>
        <v>4225</v>
      </c>
      <c r="B351" s="9">
        <f t="shared" si="74"/>
        <v>62</v>
      </c>
      <c r="C351" s="45" t="str">
        <f t="shared" si="69"/>
        <v>091</v>
      </c>
      <c r="D351" s="45" t="str">
        <f t="shared" si="70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/>
      <c r="M351" s="202"/>
      <c r="N351" s="202"/>
      <c r="O351" s="77">
        <v>6210</v>
      </c>
    </row>
    <row r="352" spans="1:15" x14ac:dyDescent="0.3">
      <c r="A352" s="8">
        <f t="shared" si="71"/>
        <v>4226</v>
      </c>
      <c r="B352" s="9">
        <f t="shared" si="74"/>
        <v>32</v>
      </c>
      <c r="C352" s="45" t="str">
        <f t="shared" si="69"/>
        <v>091</v>
      </c>
      <c r="D352" s="45" t="str">
        <f t="shared" si="70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/>
      <c r="M352" s="202"/>
      <c r="N352" s="202"/>
      <c r="O352" s="76">
        <v>3210</v>
      </c>
    </row>
    <row r="353" spans="1:15" ht="17.25" customHeight="1" x14ac:dyDescent="0.3">
      <c r="A353" s="8">
        <f t="shared" si="71"/>
        <v>4226</v>
      </c>
      <c r="B353" s="9">
        <f t="shared" si="74"/>
        <v>54</v>
      </c>
      <c r="C353" s="45" t="str">
        <f t="shared" si="69"/>
        <v>091</v>
      </c>
      <c r="D353" s="45" t="str">
        <f t="shared" si="70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/>
      <c r="M353" s="202"/>
      <c r="N353" s="202"/>
      <c r="O353" s="77">
        <v>5410</v>
      </c>
    </row>
    <row r="354" spans="1:15" x14ac:dyDescent="0.3">
      <c r="A354" s="8">
        <f t="shared" si="71"/>
        <v>4226</v>
      </c>
      <c r="B354" s="9">
        <f t="shared" si="74"/>
        <v>82</v>
      </c>
      <c r="C354" s="45" t="str">
        <f t="shared" si="69"/>
        <v>091</v>
      </c>
      <c r="D354" s="45" t="str">
        <f t="shared" si="70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6.4" x14ac:dyDescent="0.3">
      <c r="A355" s="8">
        <f t="shared" si="71"/>
        <v>4227</v>
      </c>
      <c r="B355" s="9">
        <f t="shared" si="74"/>
        <v>32</v>
      </c>
      <c r="C355" s="45" t="str">
        <f t="shared" si="69"/>
        <v>091</v>
      </c>
      <c r="D355" s="45" t="str">
        <f t="shared" si="70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/>
      <c r="M355" s="202"/>
      <c r="N355" s="202"/>
      <c r="O355" s="76">
        <v>3210</v>
      </c>
    </row>
    <row r="356" spans="1:15" ht="17.25" customHeight="1" x14ac:dyDescent="0.3">
      <c r="A356" s="8">
        <f t="shared" si="71"/>
        <v>4227</v>
      </c>
      <c r="B356" s="9">
        <f t="shared" si="74"/>
        <v>49</v>
      </c>
      <c r="C356" s="45" t="str">
        <f t="shared" si="69"/>
        <v>091</v>
      </c>
      <c r="D356" s="45" t="str">
        <f t="shared" si="70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3">
      <c r="A357" s="8">
        <f t="shared" si="71"/>
        <v>4227</v>
      </c>
      <c r="B357" s="9">
        <f t="shared" si="74"/>
        <v>54</v>
      </c>
      <c r="C357" s="45" t="str">
        <f t="shared" si="69"/>
        <v>091</v>
      </c>
      <c r="D357" s="45" t="str">
        <f t="shared" si="70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/>
      <c r="M357" s="202"/>
      <c r="N357" s="202"/>
      <c r="O357" s="77">
        <v>5410</v>
      </c>
    </row>
    <row r="358" spans="1:15" ht="26.4" x14ac:dyDescent="0.3">
      <c r="A358" s="8">
        <f t="shared" si="71"/>
        <v>4227</v>
      </c>
      <c r="B358" s="9">
        <f t="shared" si="74"/>
        <v>62</v>
      </c>
      <c r="C358" s="45" t="str">
        <f t="shared" si="69"/>
        <v>091</v>
      </c>
      <c r="D358" s="45" t="str">
        <f t="shared" si="70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3">
      <c r="A359" s="8">
        <f t="shared" ref="A359:A361" si="86">H359</f>
        <v>423</v>
      </c>
      <c r="B359" s="9" t="str">
        <f t="shared" ref="B359:B361" si="87">IF(J359&gt;0,G359," ")</f>
        <v xml:space="preserve"> </v>
      </c>
      <c r="C359" s="45" t="str">
        <f t="shared" ref="C359:C361" si="88">IF(I359&gt;0,LEFT(E359,3),"  ")</f>
        <v xml:space="preserve">  </v>
      </c>
      <c r="D359" s="45" t="str">
        <f t="shared" ref="D359:D361" si="89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0">SUM(M360:M361)</f>
        <v>0</v>
      </c>
      <c r="N359" s="109">
        <f t="shared" si="90"/>
        <v>0</v>
      </c>
      <c r="O359" s="18"/>
    </row>
    <row r="360" spans="1:15" ht="26.4" x14ac:dyDescent="0.3">
      <c r="A360" s="8">
        <f t="shared" si="86"/>
        <v>4231</v>
      </c>
      <c r="B360" s="9" t="str">
        <f t="shared" si="87"/>
        <v xml:space="preserve"> </v>
      </c>
      <c r="C360" s="45" t="str">
        <f t="shared" si="88"/>
        <v>091</v>
      </c>
      <c r="D360" s="45" t="str">
        <f t="shared" si="89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3">
      <c r="A361" s="8">
        <f t="shared" si="86"/>
        <v>4231</v>
      </c>
      <c r="B361" s="9" t="str">
        <f t="shared" si="87"/>
        <v xml:space="preserve"> </v>
      </c>
      <c r="C361" s="45" t="str">
        <f t="shared" si="88"/>
        <v>091</v>
      </c>
      <c r="D361" s="45" t="str">
        <f t="shared" si="89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6.4" x14ac:dyDescent="0.3">
      <c r="A362" s="8">
        <f t="shared" si="71"/>
        <v>424</v>
      </c>
      <c r="B362" s="9" t="str">
        <f t="shared" si="74"/>
        <v xml:space="preserve"> </v>
      </c>
      <c r="C362" s="45" t="str">
        <f t="shared" si="69"/>
        <v xml:space="preserve">  </v>
      </c>
      <c r="D362" s="45" t="str">
        <f t="shared" si="70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0</v>
      </c>
      <c r="M362" s="109">
        <f t="shared" ref="M362" si="91">SUM(M363:M369)</f>
        <v>0</v>
      </c>
      <c r="N362" s="109">
        <f>SUM(N363:N369)</f>
        <v>0</v>
      </c>
      <c r="O362" s="18"/>
    </row>
    <row r="363" spans="1:15" x14ac:dyDescent="0.3">
      <c r="A363" s="8">
        <f t="shared" si="71"/>
        <v>4241</v>
      </c>
      <c r="B363" s="9">
        <f t="shared" si="74"/>
        <v>32</v>
      </c>
      <c r="C363" s="45" t="str">
        <f t="shared" si="69"/>
        <v>091</v>
      </c>
      <c r="D363" s="45" t="str">
        <f t="shared" si="70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/>
      <c r="M363" s="202"/>
      <c r="N363" s="202"/>
      <c r="O363" s="76">
        <v>3210</v>
      </c>
    </row>
    <row r="364" spans="1:15" ht="17.25" customHeight="1" x14ac:dyDescent="0.3">
      <c r="A364" s="8">
        <f t="shared" si="71"/>
        <v>4241</v>
      </c>
      <c r="B364" s="9">
        <f t="shared" si="74"/>
        <v>49</v>
      </c>
      <c r="C364" s="45" t="str">
        <f t="shared" si="69"/>
        <v>091</v>
      </c>
      <c r="D364" s="45" t="str">
        <f t="shared" si="70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3">
      <c r="A365" s="8">
        <f t="shared" si="71"/>
        <v>4241</v>
      </c>
      <c r="B365" s="9">
        <f t="shared" si="74"/>
        <v>54</v>
      </c>
      <c r="C365" s="45" t="str">
        <f t="shared" si="69"/>
        <v>091</v>
      </c>
      <c r="D365" s="45" t="str">
        <f t="shared" si="70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/>
      <c r="M365" s="202"/>
      <c r="N365" s="202"/>
      <c r="O365" s="77">
        <v>5410</v>
      </c>
    </row>
    <row r="366" spans="1:15" x14ac:dyDescent="0.3">
      <c r="A366" s="8">
        <f t="shared" si="71"/>
        <v>4241</v>
      </c>
      <c r="B366" s="9">
        <f t="shared" si="74"/>
        <v>62</v>
      </c>
      <c r="C366" s="45" t="str">
        <f t="shared" si="69"/>
        <v>091</v>
      </c>
      <c r="D366" s="45" t="str">
        <f t="shared" si="70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3">
      <c r="A367" s="8">
        <f t="shared" si="71"/>
        <v>4241</v>
      </c>
      <c r="B367" s="9">
        <f t="shared" si="74"/>
        <v>72</v>
      </c>
      <c r="C367" s="45" t="str">
        <f t="shared" si="69"/>
        <v>091</v>
      </c>
      <c r="D367" s="45" t="str">
        <f t="shared" si="70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3">
      <c r="A368" s="8">
        <f t="shared" si="71"/>
        <v>4241</v>
      </c>
      <c r="B368" s="9">
        <f t="shared" si="74"/>
        <v>82</v>
      </c>
      <c r="C368" s="45" t="str">
        <f t="shared" si="69"/>
        <v>091</v>
      </c>
      <c r="D368" s="45" t="str">
        <f t="shared" si="70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6.4" x14ac:dyDescent="0.3">
      <c r="A369" s="8">
        <f t="shared" ref="A369" si="92">H369</f>
        <v>4242</v>
      </c>
      <c r="B369" s="9">
        <f t="shared" ref="B369" si="93">IF(J369&gt;0,G369," ")</f>
        <v>62</v>
      </c>
      <c r="C369" s="45" t="str">
        <f t="shared" ref="C369" si="94">IF(I369&gt;0,LEFT(E369,3),"  ")</f>
        <v>091</v>
      </c>
      <c r="D369" s="45" t="str">
        <f t="shared" ref="D369" si="95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3">
      <c r="A370" s="8">
        <f t="shared" si="71"/>
        <v>0</v>
      </c>
      <c r="B370" s="9" t="str">
        <f t="shared" si="74"/>
        <v xml:space="preserve"> </v>
      </c>
      <c r="C370" s="45" t="str">
        <f t="shared" si="69"/>
        <v xml:space="preserve">  </v>
      </c>
      <c r="D370" s="45" t="str">
        <f t="shared" si="70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6.4" x14ac:dyDescent="0.3">
      <c r="A371" s="8" t="str">
        <f t="shared" si="71"/>
        <v>A 7011 02</v>
      </c>
      <c r="B371" s="9" t="str">
        <f t="shared" si="74"/>
        <v xml:space="preserve"> </v>
      </c>
      <c r="C371" s="45" t="str">
        <f t="shared" ref="C371" si="96">IF(I371&gt;0,LEFT(E371,3),"  ")</f>
        <v xml:space="preserve">  </v>
      </c>
      <c r="D371" s="45" t="str">
        <f t="shared" ref="D371" si="97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15511236</v>
      </c>
      <c r="M371" s="114">
        <f>SUM(M379,M533,M595)</f>
        <v>1661596</v>
      </c>
      <c r="N371" s="114">
        <f>SUM(N379,N533,N595)</f>
        <v>17172832</v>
      </c>
      <c r="O371" s="18"/>
    </row>
    <row r="372" spans="1:15" ht="26.4" x14ac:dyDescent="0.3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98">SUMIF($G$379:$G$601,$H372,L$379:L$601)</f>
        <v>263236</v>
      </c>
      <c r="M372" s="115">
        <f t="shared" si="98"/>
        <v>-99365</v>
      </c>
      <c r="N372" s="115">
        <f t="shared" si="98"/>
        <v>163871</v>
      </c>
      <c r="O372" s="18"/>
    </row>
    <row r="373" spans="1:15" ht="26.4" x14ac:dyDescent="0.3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98"/>
        <v>0</v>
      </c>
      <c r="M373" s="115">
        <f t="shared" si="98"/>
        <v>0</v>
      </c>
      <c r="N373" s="115">
        <f t="shared" si="98"/>
        <v>0</v>
      </c>
      <c r="O373" s="18"/>
    </row>
    <row r="374" spans="1:15" ht="26.4" x14ac:dyDescent="0.3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98"/>
        <v>6800</v>
      </c>
      <c r="M374" s="115">
        <f t="shared" si="98"/>
        <v>3408</v>
      </c>
      <c r="N374" s="115">
        <f t="shared" si="98"/>
        <v>10208</v>
      </c>
      <c r="O374" s="18"/>
    </row>
    <row r="375" spans="1:15" ht="13.5" customHeight="1" x14ac:dyDescent="0.3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98"/>
        <v>15171500</v>
      </c>
      <c r="M375" s="115">
        <f t="shared" si="98"/>
        <v>1765190</v>
      </c>
      <c r="N375" s="115">
        <f t="shared" si="98"/>
        <v>16936690</v>
      </c>
      <c r="O375" s="18"/>
    </row>
    <row r="376" spans="1:15" ht="15.75" customHeight="1" x14ac:dyDescent="0.3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98"/>
        <v>59700</v>
      </c>
      <c r="M376" s="115">
        <f t="shared" si="98"/>
        <v>0</v>
      </c>
      <c r="N376" s="115">
        <f t="shared" si="98"/>
        <v>59700</v>
      </c>
      <c r="O376" s="18"/>
    </row>
    <row r="377" spans="1:15" ht="52.8" x14ac:dyDescent="0.3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98"/>
        <v>10000</v>
      </c>
      <c r="M377" s="115">
        <f t="shared" si="98"/>
        <v>-7637</v>
      </c>
      <c r="N377" s="115">
        <f t="shared" si="98"/>
        <v>2363</v>
      </c>
      <c r="O377" s="18"/>
    </row>
    <row r="378" spans="1:15" ht="26.4" x14ac:dyDescent="0.3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98"/>
        <v>0</v>
      </c>
      <c r="M378" s="115">
        <f t="shared" si="98"/>
        <v>0</v>
      </c>
      <c r="N378" s="115">
        <f t="shared" si="98"/>
        <v>0</v>
      </c>
      <c r="O378" s="18"/>
    </row>
    <row r="379" spans="1:15" x14ac:dyDescent="0.3">
      <c r="A379" s="8">
        <f t="shared" si="71"/>
        <v>3</v>
      </c>
      <c r="B379" s="9" t="str">
        <f t="shared" ref="B379:B446" si="99">IF(J379&gt;0,G379," ")</f>
        <v xml:space="preserve"> </v>
      </c>
      <c r="C379" s="45" t="str">
        <f t="shared" ref="C379:C542" si="100">IF(I379&gt;0,LEFT(E379,3),"  ")</f>
        <v xml:space="preserve">  </v>
      </c>
      <c r="D379" s="45" t="str">
        <f t="shared" ref="D379:D542" si="101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15275799</v>
      </c>
      <c r="M379" s="109">
        <f t="shared" ref="M379:N379" si="102">SUM(M380,M402,M496,M510,M529,M524,M513)</f>
        <v>1654319</v>
      </c>
      <c r="N379" s="109">
        <f t="shared" si="102"/>
        <v>16930118</v>
      </c>
    </row>
    <row r="380" spans="1:15" x14ac:dyDescent="0.3">
      <c r="A380" s="8">
        <f t="shared" si="71"/>
        <v>31</v>
      </c>
      <c r="B380" s="9" t="str">
        <f t="shared" si="99"/>
        <v xml:space="preserve"> </v>
      </c>
      <c r="C380" s="45" t="str">
        <f t="shared" si="100"/>
        <v xml:space="preserve">  </v>
      </c>
      <c r="D380" s="45" t="str">
        <f t="shared" si="101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14521700</v>
      </c>
      <c r="M380" s="109">
        <f>SUM(M381,M392,M396)</f>
        <v>936090</v>
      </c>
      <c r="N380" s="109">
        <f>SUM(N381,N392,N396)</f>
        <v>15457790</v>
      </c>
      <c r="O380" s="18"/>
    </row>
    <row r="381" spans="1:15" x14ac:dyDescent="0.3">
      <c r="A381" s="8">
        <f t="shared" si="71"/>
        <v>311</v>
      </c>
      <c r="B381" s="9" t="str">
        <f t="shared" si="99"/>
        <v xml:space="preserve"> </v>
      </c>
      <c r="C381" s="45" t="str">
        <f t="shared" si="100"/>
        <v xml:space="preserve">  </v>
      </c>
      <c r="D381" s="45" t="str">
        <f t="shared" si="101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12132000</v>
      </c>
      <c r="M381" s="109">
        <f>SUM(M382:M391)</f>
        <v>915254</v>
      </c>
      <c r="N381" s="109">
        <f>SUM(N382:N391)</f>
        <v>13047254</v>
      </c>
      <c r="O381" s="18"/>
    </row>
    <row r="382" spans="1:15" x14ac:dyDescent="0.3">
      <c r="A382" s="8">
        <f t="shared" si="71"/>
        <v>3111</v>
      </c>
      <c r="B382" s="9">
        <f t="shared" si="99"/>
        <v>32</v>
      </c>
      <c r="C382" s="45" t="str">
        <f t="shared" si="100"/>
        <v>092</v>
      </c>
      <c r="D382" s="45" t="str">
        <f t="shared" si="101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3">
      <c r="A383" s="8">
        <f t="shared" si="71"/>
        <v>3111</v>
      </c>
      <c r="B383" s="9">
        <f t="shared" si="99"/>
        <v>49</v>
      </c>
      <c r="C383" s="45" t="str">
        <f t="shared" si="100"/>
        <v>092</v>
      </c>
      <c r="D383" s="45" t="str">
        <f t="shared" si="101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/>
      <c r="M383" s="202"/>
      <c r="N383" s="202"/>
      <c r="O383" s="77">
        <v>4910</v>
      </c>
    </row>
    <row r="384" spans="1:15" ht="17.25" customHeight="1" x14ac:dyDescent="0.3">
      <c r="A384" s="8">
        <f t="shared" ref="A384:A451" si="103">H384</f>
        <v>3111</v>
      </c>
      <c r="B384" s="9">
        <f t="shared" si="99"/>
        <v>54</v>
      </c>
      <c r="C384" s="45" t="str">
        <f t="shared" si="100"/>
        <v>092</v>
      </c>
      <c r="D384" s="45" t="str">
        <f t="shared" si="101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>
        <v>11580000</v>
      </c>
      <c r="M384" s="202">
        <v>1042254</v>
      </c>
      <c r="N384" s="202">
        <v>12622254</v>
      </c>
      <c r="O384" s="77">
        <v>5410</v>
      </c>
    </row>
    <row r="385" spans="1:15" x14ac:dyDescent="0.3">
      <c r="A385" s="8">
        <f t="shared" si="103"/>
        <v>3111</v>
      </c>
      <c r="B385" s="9">
        <f t="shared" si="99"/>
        <v>62</v>
      </c>
      <c r="C385" s="45" t="str">
        <f t="shared" si="100"/>
        <v>092</v>
      </c>
      <c r="D385" s="45" t="str">
        <f t="shared" si="101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3">
      <c r="A386" s="8">
        <f t="shared" si="103"/>
        <v>3112</v>
      </c>
      <c r="B386" s="9">
        <f t="shared" si="99"/>
        <v>32</v>
      </c>
      <c r="C386" s="45" t="str">
        <f t="shared" si="100"/>
        <v>092</v>
      </c>
      <c r="D386" s="45" t="str">
        <f t="shared" si="101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3">
      <c r="A387" s="8">
        <f t="shared" si="103"/>
        <v>3112</v>
      </c>
      <c r="B387" s="9">
        <f t="shared" si="99"/>
        <v>54</v>
      </c>
      <c r="C387" s="45" t="str">
        <f t="shared" si="100"/>
        <v>092</v>
      </c>
      <c r="D387" s="45" t="str">
        <f t="shared" si="101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3">
      <c r="A388" s="8">
        <f t="shared" si="103"/>
        <v>3113</v>
      </c>
      <c r="B388" s="9">
        <f t="shared" si="99"/>
        <v>32</v>
      </c>
      <c r="C388" s="45" t="str">
        <f t="shared" si="100"/>
        <v>092</v>
      </c>
      <c r="D388" s="45" t="str">
        <f t="shared" si="101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3">
      <c r="A389" s="8">
        <f t="shared" si="103"/>
        <v>3113</v>
      </c>
      <c r="B389" s="9">
        <f t="shared" si="99"/>
        <v>54</v>
      </c>
      <c r="C389" s="45" t="str">
        <f t="shared" si="100"/>
        <v>092</v>
      </c>
      <c r="D389" s="45" t="str">
        <f t="shared" si="101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>
        <v>190000</v>
      </c>
      <c r="M389" s="202">
        <v>5000</v>
      </c>
      <c r="N389" s="202">
        <v>195000</v>
      </c>
      <c r="O389" s="77">
        <v>5410</v>
      </c>
    </row>
    <row r="390" spans="1:15" ht="17.25" customHeight="1" x14ac:dyDescent="0.3">
      <c r="A390" s="8">
        <f>H390</f>
        <v>3114</v>
      </c>
      <c r="B390" s="9">
        <f t="shared" si="99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3">
      <c r="A391" s="8">
        <f t="shared" si="103"/>
        <v>3114</v>
      </c>
      <c r="B391" s="9">
        <f t="shared" si="99"/>
        <v>54</v>
      </c>
      <c r="C391" s="45" t="str">
        <f t="shared" ref="C391" si="104">IF(I391&gt;0,LEFT(E391,3),"  ")</f>
        <v>092</v>
      </c>
      <c r="D391" s="45" t="str">
        <f t="shared" ref="D391" si="105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>
        <v>362000</v>
      </c>
      <c r="M391" s="202">
        <v>-132000</v>
      </c>
      <c r="N391" s="202">
        <v>230000</v>
      </c>
      <c r="O391" s="77">
        <v>5410</v>
      </c>
    </row>
    <row r="392" spans="1:15" x14ac:dyDescent="0.3">
      <c r="A392" s="8">
        <f t="shared" si="103"/>
        <v>312</v>
      </c>
      <c r="B392" s="9" t="str">
        <f t="shared" si="99"/>
        <v xml:space="preserve"> </v>
      </c>
      <c r="C392" s="45" t="str">
        <f t="shared" si="100"/>
        <v xml:space="preserve">  </v>
      </c>
      <c r="D392" s="45" t="str">
        <f t="shared" si="101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06">SUM(L393:L395)</f>
        <v>479000</v>
      </c>
      <c r="M392" s="109">
        <f t="shared" si="106"/>
        <v>30000</v>
      </c>
      <c r="N392" s="109">
        <f t="shared" si="106"/>
        <v>509000</v>
      </c>
      <c r="O392" s="18"/>
    </row>
    <row r="393" spans="1:15" x14ac:dyDescent="0.3">
      <c r="A393" s="8">
        <f t="shared" si="103"/>
        <v>3121</v>
      </c>
      <c r="B393" s="9">
        <f t="shared" si="99"/>
        <v>32</v>
      </c>
      <c r="C393" s="45" t="str">
        <f t="shared" si="100"/>
        <v>092</v>
      </c>
      <c r="D393" s="45" t="str">
        <f t="shared" si="101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>
        <v>3000</v>
      </c>
      <c r="M393" s="202">
        <v>3000</v>
      </c>
      <c r="N393" s="202">
        <v>6000</v>
      </c>
      <c r="O393" s="76">
        <v>3210</v>
      </c>
    </row>
    <row r="394" spans="1:15" ht="17.25" customHeight="1" x14ac:dyDescent="0.3">
      <c r="A394" s="8">
        <f t="shared" si="103"/>
        <v>3121</v>
      </c>
      <c r="B394" s="9">
        <f t="shared" si="99"/>
        <v>49</v>
      </c>
      <c r="C394" s="45" t="str">
        <f t="shared" si="100"/>
        <v>092</v>
      </c>
      <c r="D394" s="45" t="str">
        <f t="shared" si="101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3">
      <c r="A395" s="8">
        <f t="shared" si="103"/>
        <v>3121</v>
      </c>
      <c r="B395" s="9">
        <f t="shared" si="99"/>
        <v>54</v>
      </c>
      <c r="C395" s="45" t="str">
        <f t="shared" si="100"/>
        <v>092</v>
      </c>
      <c r="D395" s="45" t="str">
        <f t="shared" si="101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>
        <v>476000</v>
      </c>
      <c r="M395" s="202">
        <v>27000</v>
      </c>
      <c r="N395" s="202">
        <v>503000</v>
      </c>
      <c r="O395" s="77">
        <v>5410</v>
      </c>
    </row>
    <row r="396" spans="1:15" x14ac:dyDescent="0.3">
      <c r="A396" s="8">
        <f t="shared" si="103"/>
        <v>313</v>
      </c>
      <c r="B396" s="9" t="str">
        <f t="shared" si="99"/>
        <v xml:space="preserve"> </v>
      </c>
      <c r="C396" s="45" t="str">
        <f t="shared" si="100"/>
        <v xml:space="preserve">  </v>
      </c>
      <c r="D396" s="45" t="str">
        <f t="shared" si="101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1910700</v>
      </c>
      <c r="M396" s="109">
        <f>SUM(M397:M401)</f>
        <v>-9164</v>
      </c>
      <c r="N396" s="109">
        <f>SUM(N397:N401)</f>
        <v>1901536</v>
      </c>
      <c r="O396" s="18"/>
    </row>
    <row r="397" spans="1:15" ht="26.4" x14ac:dyDescent="0.3">
      <c r="A397" s="8">
        <f t="shared" si="103"/>
        <v>3132</v>
      </c>
      <c r="B397" s="9">
        <f t="shared" si="99"/>
        <v>32</v>
      </c>
      <c r="C397" s="45" t="str">
        <f t="shared" si="100"/>
        <v>092</v>
      </c>
      <c r="D397" s="45" t="str">
        <f t="shared" si="101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3">
      <c r="A398" s="8">
        <f t="shared" si="103"/>
        <v>3132</v>
      </c>
      <c r="B398" s="9">
        <f t="shared" si="99"/>
        <v>49</v>
      </c>
      <c r="C398" s="45" t="str">
        <f t="shared" si="100"/>
        <v>092</v>
      </c>
      <c r="D398" s="45" t="str">
        <f t="shared" si="101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/>
      <c r="M398" s="202"/>
      <c r="N398" s="202"/>
      <c r="O398" s="77">
        <v>4910</v>
      </c>
    </row>
    <row r="399" spans="1:15" ht="17.25" customHeight="1" x14ac:dyDescent="0.3">
      <c r="A399" s="8">
        <f>H399</f>
        <v>3132</v>
      </c>
      <c r="B399" s="9">
        <f t="shared" si="99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>
        <v>1910700</v>
      </c>
      <c r="M399" s="202">
        <v>-9164</v>
      </c>
      <c r="N399" s="202">
        <v>1901536</v>
      </c>
      <c r="O399" s="77">
        <v>5410</v>
      </c>
    </row>
    <row r="400" spans="1:15" ht="17.25" customHeight="1" x14ac:dyDescent="0.3">
      <c r="A400" s="8">
        <f t="shared" ref="A400" si="107">H400</f>
        <v>3132</v>
      </c>
      <c r="B400" s="9">
        <f t="shared" ref="B400" si="108">IF(J400&gt;0,G400," ")</f>
        <v>62</v>
      </c>
      <c r="C400" s="45" t="str">
        <f t="shared" ref="C400" si="109">IF(I400&gt;0,LEFT(E400,3),"  ")</f>
        <v>092</v>
      </c>
      <c r="D400" s="45" t="str">
        <f t="shared" ref="D400" si="110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3">
      <c r="A401" s="8">
        <f t="shared" si="103"/>
        <v>3133</v>
      </c>
      <c r="B401" s="9">
        <f t="shared" si="99"/>
        <v>54</v>
      </c>
      <c r="C401" s="45" t="str">
        <f t="shared" si="100"/>
        <v>092</v>
      </c>
      <c r="D401" s="45" t="str">
        <f t="shared" si="101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3">
      <c r="A402" s="8">
        <f t="shared" si="103"/>
        <v>32</v>
      </c>
      <c r="B402" s="9" t="str">
        <f t="shared" si="99"/>
        <v xml:space="preserve"> </v>
      </c>
      <c r="C402" s="45" t="str">
        <f t="shared" si="100"/>
        <v xml:space="preserve">  </v>
      </c>
      <c r="D402" s="45" t="str">
        <f t="shared" si="101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746099</v>
      </c>
      <c r="M402" s="109">
        <f>SUM(M403,M418,M441,M474,M469)</f>
        <v>708429</v>
      </c>
      <c r="N402" s="109">
        <f>SUM(N403,N418,N441,N474,N469)</f>
        <v>1454528</v>
      </c>
      <c r="O402" s="18"/>
    </row>
    <row r="403" spans="1:15" x14ac:dyDescent="0.3">
      <c r="A403" s="8">
        <f t="shared" si="103"/>
        <v>321</v>
      </c>
      <c r="B403" s="9" t="str">
        <f t="shared" si="99"/>
        <v xml:space="preserve"> </v>
      </c>
      <c r="C403" s="45" t="str">
        <f t="shared" si="100"/>
        <v xml:space="preserve">  </v>
      </c>
      <c r="D403" s="45" t="str">
        <f t="shared" si="101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205420</v>
      </c>
      <c r="M403" s="109">
        <f>SUM(M404:M417)</f>
        <v>929842</v>
      </c>
      <c r="N403" s="109">
        <f>SUM(N404:N417)</f>
        <v>1135262</v>
      </c>
      <c r="O403" s="18"/>
    </row>
    <row r="404" spans="1:15" x14ac:dyDescent="0.3">
      <c r="A404" s="8">
        <f t="shared" si="103"/>
        <v>3211</v>
      </c>
      <c r="B404" s="9">
        <f t="shared" si="99"/>
        <v>32</v>
      </c>
      <c r="C404" s="45" t="str">
        <f t="shared" si="100"/>
        <v>092</v>
      </c>
      <c r="D404" s="45" t="str">
        <f t="shared" si="101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>
        <v>31600</v>
      </c>
      <c r="M404" s="202">
        <v>-24700</v>
      </c>
      <c r="N404" s="202">
        <v>6900</v>
      </c>
      <c r="O404" s="76">
        <v>3210</v>
      </c>
    </row>
    <row r="405" spans="1:15" ht="17.25" customHeight="1" x14ac:dyDescent="0.3">
      <c r="A405" s="8">
        <f t="shared" si="103"/>
        <v>3211</v>
      </c>
      <c r="B405" s="9">
        <f t="shared" si="99"/>
        <v>49</v>
      </c>
      <c r="C405" s="45" t="str">
        <f t="shared" si="100"/>
        <v>092</v>
      </c>
      <c r="D405" s="45" t="str">
        <f t="shared" si="101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/>
      <c r="M405" s="202"/>
      <c r="N405" s="202"/>
      <c r="O405" s="77">
        <v>4910</v>
      </c>
    </row>
    <row r="406" spans="1:15" ht="17.25" customHeight="1" x14ac:dyDescent="0.3">
      <c r="A406" s="8">
        <f>H406</f>
        <v>3211</v>
      </c>
      <c r="B406" s="9">
        <f t="shared" si="99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>
        <v>167820</v>
      </c>
      <c r="M406" s="202">
        <v>957242</v>
      </c>
      <c r="N406" s="202">
        <v>1125062</v>
      </c>
      <c r="O406" s="77">
        <v>5410</v>
      </c>
    </row>
    <row r="407" spans="1:15" ht="17.25" customHeight="1" x14ac:dyDescent="0.3">
      <c r="A407" s="8">
        <f t="shared" si="103"/>
        <v>3211</v>
      </c>
      <c r="B407" s="9">
        <f t="shared" si="99"/>
        <v>62</v>
      </c>
      <c r="C407" s="45" t="str">
        <f t="shared" si="100"/>
        <v>092</v>
      </c>
      <c r="D407" s="45" t="str">
        <f t="shared" si="101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/>
      <c r="M407" s="202"/>
      <c r="N407" s="202"/>
      <c r="O407" s="77">
        <v>6210</v>
      </c>
    </row>
    <row r="408" spans="1:15" ht="26.4" x14ac:dyDescent="0.3">
      <c r="A408" s="8">
        <f t="shared" si="103"/>
        <v>3212</v>
      </c>
      <c r="B408" s="9">
        <f t="shared" si="99"/>
        <v>32</v>
      </c>
      <c r="C408" s="45" t="str">
        <f t="shared" si="100"/>
        <v>092</v>
      </c>
      <c r="D408" s="45" t="str">
        <f t="shared" si="101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3">
      <c r="A409" s="8">
        <f t="shared" si="103"/>
        <v>3212</v>
      </c>
      <c r="B409" s="9">
        <f t="shared" si="99"/>
        <v>49</v>
      </c>
      <c r="C409" s="45" t="str">
        <f t="shared" si="100"/>
        <v>092</v>
      </c>
      <c r="D409" s="45" t="str">
        <f t="shared" si="101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3">
      <c r="A410" s="8">
        <f t="shared" si="103"/>
        <v>3212</v>
      </c>
      <c r="B410" s="9">
        <f t="shared" si="99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3">
      <c r="A411" s="8">
        <f t="shared" si="103"/>
        <v>3212</v>
      </c>
      <c r="B411" s="9">
        <f t="shared" si="99"/>
        <v>62</v>
      </c>
      <c r="C411" s="45" t="str">
        <f t="shared" si="100"/>
        <v>092</v>
      </c>
      <c r="D411" s="45" t="str">
        <f t="shared" si="101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3">
      <c r="A412" s="8">
        <f t="shared" si="103"/>
        <v>3213</v>
      </c>
      <c r="B412" s="9">
        <f t="shared" si="99"/>
        <v>32</v>
      </c>
      <c r="C412" s="45" t="str">
        <f t="shared" si="100"/>
        <v>092</v>
      </c>
      <c r="D412" s="45" t="str">
        <f t="shared" si="101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>
        <v>5000</v>
      </c>
      <c r="M412" s="202">
        <v>-4500</v>
      </c>
      <c r="N412" s="202">
        <v>500</v>
      </c>
      <c r="O412" s="76">
        <v>3210</v>
      </c>
    </row>
    <row r="413" spans="1:15" ht="17.25" customHeight="1" x14ac:dyDescent="0.3">
      <c r="A413" s="8">
        <f t="shared" si="103"/>
        <v>3213</v>
      </c>
      <c r="B413" s="9">
        <f t="shared" si="99"/>
        <v>49</v>
      </c>
      <c r="C413" s="45" t="str">
        <f t="shared" si="100"/>
        <v>092</v>
      </c>
      <c r="D413" s="45" t="str">
        <f t="shared" si="101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3">
      <c r="A414" s="8">
        <f t="shared" si="103"/>
        <v>3213</v>
      </c>
      <c r="B414" s="9">
        <f t="shared" si="99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>
        <v>1000</v>
      </c>
      <c r="M414" s="202">
        <v>800</v>
      </c>
      <c r="N414" s="202">
        <v>1800</v>
      </c>
      <c r="O414" s="77">
        <v>5410</v>
      </c>
    </row>
    <row r="415" spans="1:15" ht="14.25" customHeight="1" x14ac:dyDescent="0.3">
      <c r="A415" s="8">
        <f t="shared" si="103"/>
        <v>3214</v>
      </c>
      <c r="B415" s="9">
        <f t="shared" si="99"/>
        <v>32</v>
      </c>
      <c r="C415" s="45" t="str">
        <f t="shared" si="100"/>
        <v>092</v>
      </c>
      <c r="D415" s="45" t="str">
        <f t="shared" si="101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/>
      <c r="M415" s="202"/>
      <c r="N415" s="202"/>
      <c r="O415" s="76">
        <v>3210</v>
      </c>
    </row>
    <row r="416" spans="1:15" ht="17.25" customHeight="1" x14ac:dyDescent="0.3">
      <c r="A416" s="8">
        <f t="shared" si="103"/>
        <v>3214</v>
      </c>
      <c r="B416" s="9">
        <f t="shared" si="99"/>
        <v>49</v>
      </c>
      <c r="C416" s="45" t="str">
        <f t="shared" si="100"/>
        <v>092</v>
      </c>
      <c r="D416" s="45" t="str">
        <f t="shared" si="101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3">
      <c r="A417" s="8">
        <f t="shared" si="103"/>
        <v>3214</v>
      </c>
      <c r="B417" s="9">
        <f t="shared" si="99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>
        <v>1000</v>
      </c>
      <c r="N417" s="202">
        <v>1000</v>
      </c>
      <c r="O417" s="77">
        <v>5410</v>
      </c>
    </row>
    <row r="418" spans="1:15" x14ac:dyDescent="0.3">
      <c r="A418" s="8">
        <f t="shared" si="103"/>
        <v>322</v>
      </c>
      <c r="B418" s="9" t="str">
        <f t="shared" si="99"/>
        <v xml:space="preserve"> </v>
      </c>
      <c r="C418" s="45" t="str">
        <f t="shared" si="100"/>
        <v xml:space="preserve">  </v>
      </c>
      <c r="D418" s="45" t="str">
        <f t="shared" si="101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75080</v>
      </c>
      <c r="M418" s="109">
        <f>SUM(M419:M440)</f>
        <v>-23948</v>
      </c>
      <c r="N418" s="109">
        <f>SUM(N419:N440)</f>
        <v>51132</v>
      </c>
      <c r="O418" s="18"/>
    </row>
    <row r="419" spans="1:15" ht="26.4" x14ac:dyDescent="0.3">
      <c r="A419" s="8">
        <f t="shared" si="103"/>
        <v>3221</v>
      </c>
      <c r="B419" s="9">
        <f t="shared" si="99"/>
        <v>32</v>
      </c>
      <c r="C419" s="45" t="str">
        <f t="shared" si="100"/>
        <v>092</v>
      </c>
      <c r="D419" s="45" t="str">
        <f t="shared" si="101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>
        <v>10600</v>
      </c>
      <c r="M419" s="202">
        <v>-8005</v>
      </c>
      <c r="N419" s="202">
        <v>2595</v>
      </c>
      <c r="O419" s="76">
        <v>3210</v>
      </c>
    </row>
    <row r="420" spans="1:15" ht="17.25" customHeight="1" x14ac:dyDescent="0.3">
      <c r="A420" s="8">
        <f t="shared" si="103"/>
        <v>3221</v>
      </c>
      <c r="B420" s="9">
        <f t="shared" si="99"/>
        <v>49</v>
      </c>
      <c r="C420" s="45" t="str">
        <f t="shared" si="100"/>
        <v>092</v>
      </c>
      <c r="D420" s="45" t="str">
        <f t="shared" si="101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3">
      <c r="A421" s="8">
        <f t="shared" si="103"/>
        <v>3221</v>
      </c>
      <c r="B421" s="9">
        <f t="shared" si="99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>
        <v>22180</v>
      </c>
      <c r="M421" s="202">
        <v>-12000</v>
      </c>
      <c r="N421" s="202">
        <v>10180</v>
      </c>
      <c r="O421" s="77">
        <v>5410</v>
      </c>
    </row>
    <row r="422" spans="1:15" ht="17.25" customHeight="1" x14ac:dyDescent="0.3">
      <c r="A422" s="8">
        <f t="shared" si="103"/>
        <v>3221</v>
      </c>
      <c r="B422" s="9">
        <f t="shared" si="99"/>
        <v>62</v>
      </c>
      <c r="C422" s="45" t="str">
        <f t="shared" ref="C422" si="111">IF(I422&gt;0,LEFT(E422,3),"  ")</f>
        <v>092</v>
      </c>
      <c r="D422" s="45" t="str">
        <f t="shared" ref="D422" si="112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>
        <v>500</v>
      </c>
      <c r="M422" s="202"/>
      <c r="N422" s="202">
        <v>500</v>
      </c>
      <c r="O422" s="77">
        <v>6210</v>
      </c>
    </row>
    <row r="423" spans="1:15" x14ac:dyDescent="0.3">
      <c r="A423" s="8">
        <f t="shared" si="103"/>
        <v>3222</v>
      </c>
      <c r="B423" s="9">
        <f t="shared" si="99"/>
        <v>32</v>
      </c>
      <c r="C423" s="45" t="str">
        <f t="shared" si="100"/>
        <v>092</v>
      </c>
      <c r="D423" s="45" t="str">
        <f t="shared" si="101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>
        <v>13400</v>
      </c>
      <c r="M423" s="202"/>
      <c r="N423" s="202">
        <v>13400</v>
      </c>
      <c r="O423" s="76">
        <v>3210</v>
      </c>
    </row>
    <row r="424" spans="1:15" ht="17.25" customHeight="1" x14ac:dyDescent="0.3">
      <c r="A424" s="8">
        <f t="shared" si="103"/>
        <v>3222</v>
      </c>
      <c r="B424" s="9">
        <f t="shared" si="99"/>
        <v>49</v>
      </c>
      <c r="C424" s="45" t="str">
        <f t="shared" si="100"/>
        <v>092</v>
      </c>
      <c r="D424" s="45" t="str">
        <f t="shared" si="101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3">
      <c r="A425" s="8">
        <f t="shared" si="103"/>
        <v>3222</v>
      </c>
      <c r="B425" s="9">
        <f t="shared" si="99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>
        <v>20000</v>
      </c>
      <c r="M425" s="202"/>
      <c r="N425" s="202">
        <v>20000</v>
      </c>
      <c r="O425" s="77">
        <v>5410</v>
      </c>
    </row>
    <row r="426" spans="1:15" ht="17.25" customHeight="1" x14ac:dyDescent="0.3">
      <c r="A426" s="8">
        <f t="shared" si="103"/>
        <v>3222</v>
      </c>
      <c r="B426" s="9">
        <f t="shared" si="99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3">
      <c r="A427" s="8">
        <f t="shared" si="103"/>
        <v>3223</v>
      </c>
      <c r="B427" s="9">
        <f t="shared" si="99"/>
        <v>32</v>
      </c>
      <c r="C427" s="45" t="str">
        <f t="shared" si="100"/>
        <v>092</v>
      </c>
      <c r="D427" s="45" t="str">
        <f t="shared" si="101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3">
      <c r="A428" s="8">
        <f t="shared" si="103"/>
        <v>3223</v>
      </c>
      <c r="B428" s="9">
        <f t="shared" si="99"/>
        <v>49</v>
      </c>
      <c r="C428" s="45" t="str">
        <f t="shared" si="100"/>
        <v>092</v>
      </c>
      <c r="D428" s="45" t="str">
        <f t="shared" si="101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3">
      <c r="A429" s="8">
        <f t="shared" ref="A429" si="113">H429</f>
        <v>3223</v>
      </c>
      <c r="B429" s="9">
        <f t="shared" ref="B429" si="114">IF(J429&gt;0,G429," ")</f>
        <v>54</v>
      </c>
      <c r="C429" s="45" t="str">
        <f t="shared" ref="C429" si="115">IF(I429&gt;0,LEFT(E429,3),"  ")</f>
        <v>092</v>
      </c>
      <c r="D429" s="45" t="str">
        <f t="shared" ref="D429" si="116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6.4" x14ac:dyDescent="0.3">
      <c r="A430" s="8">
        <f t="shared" si="103"/>
        <v>3224</v>
      </c>
      <c r="B430" s="9">
        <f t="shared" si="99"/>
        <v>32</v>
      </c>
      <c r="C430" s="45" t="str">
        <f t="shared" si="100"/>
        <v>092</v>
      </c>
      <c r="D430" s="45" t="str">
        <f t="shared" si="101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>
        <v>2000</v>
      </c>
      <c r="M430" s="202">
        <v>-1000</v>
      </c>
      <c r="N430" s="202">
        <v>1000</v>
      </c>
      <c r="O430" s="76">
        <v>3210</v>
      </c>
    </row>
    <row r="431" spans="1:15" ht="17.25" customHeight="1" x14ac:dyDescent="0.3">
      <c r="A431" s="8">
        <f t="shared" si="103"/>
        <v>3224</v>
      </c>
      <c r="B431" s="9">
        <f t="shared" si="99"/>
        <v>49</v>
      </c>
      <c r="C431" s="45" t="str">
        <f t="shared" si="100"/>
        <v>092</v>
      </c>
      <c r="D431" s="45" t="str">
        <f t="shared" si="101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3">
      <c r="A432" s="8">
        <f t="shared" si="103"/>
        <v>3224</v>
      </c>
      <c r="B432" s="9">
        <f t="shared" si="99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3">
      <c r="A433" s="8">
        <f t="shared" si="103"/>
        <v>3225</v>
      </c>
      <c r="B433" s="9">
        <f t="shared" si="99"/>
        <v>32</v>
      </c>
      <c r="C433" s="45" t="str">
        <f t="shared" si="100"/>
        <v>092</v>
      </c>
      <c r="D433" s="45" t="str">
        <f t="shared" si="101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>
        <v>4400</v>
      </c>
      <c r="M433" s="202">
        <v>-1500</v>
      </c>
      <c r="N433" s="202">
        <v>2900</v>
      </c>
      <c r="O433" s="76">
        <v>3210</v>
      </c>
    </row>
    <row r="434" spans="1:15" ht="17.25" customHeight="1" x14ac:dyDescent="0.3">
      <c r="A434" s="8">
        <f t="shared" si="103"/>
        <v>3225</v>
      </c>
      <c r="B434" s="9">
        <f t="shared" si="99"/>
        <v>49</v>
      </c>
      <c r="C434" s="45" t="str">
        <f t="shared" si="100"/>
        <v>092</v>
      </c>
      <c r="D434" s="45" t="str">
        <f t="shared" si="101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3">
      <c r="A435" s="8">
        <f t="shared" si="103"/>
        <v>3225</v>
      </c>
      <c r="B435" s="9">
        <f t="shared" si="99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/>
      <c r="M435" s="202"/>
      <c r="N435" s="202"/>
      <c r="O435" s="77">
        <v>5410</v>
      </c>
    </row>
    <row r="436" spans="1:15" ht="17.25" customHeight="1" x14ac:dyDescent="0.3">
      <c r="A436" s="8">
        <f t="shared" si="103"/>
        <v>3225</v>
      </c>
      <c r="B436" s="9">
        <f t="shared" si="99"/>
        <v>62</v>
      </c>
      <c r="C436" s="45" t="str">
        <f t="shared" ref="C436" si="117">IF(I436&gt;0,LEFT(E436,3),"  ")</f>
        <v>092</v>
      </c>
      <c r="D436" s="45" t="str">
        <f t="shared" ref="D436" si="118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>
        <v>1000</v>
      </c>
      <c r="M436" s="202">
        <v>-943</v>
      </c>
      <c r="N436" s="202">
        <v>57</v>
      </c>
      <c r="O436" s="77">
        <v>6210</v>
      </c>
    </row>
    <row r="437" spans="1:15" ht="26.4" x14ac:dyDescent="0.3">
      <c r="A437" s="8">
        <f t="shared" si="103"/>
        <v>3227</v>
      </c>
      <c r="B437" s="9">
        <f t="shared" si="99"/>
        <v>32</v>
      </c>
      <c r="C437" s="45" t="str">
        <f t="shared" si="100"/>
        <v>092</v>
      </c>
      <c r="D437" s="45" t="str">
        <f t="shared" si="101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>
        <v>1000</v>
      </c>
      <c r="M437" s="202">
        <v>-500</v>
      </c>
      <c r="N437" s="202">
        <v>500</v>
      </c>
      <c r="O437" s="76">
        <v>3210</v>
      </c>
    </row>
    <row r="438" spans="1:15" ht="17.25" customHeight="1" x14ac:dyDescent="0.3">
      <c r="A438" s="8">
        <f>H438</f>
        <v>3227</v>
      </c>
      <c r="B438" s="9">
        <f t="shared" si="99"/>
        <v>49</v>
      </c>
      <c r="C438" s="45" t="str">
        <f t="shared" si="100"/>
        <v>092</v>
      </c>
      <c r="D438" s="45" t="str">
        <f t="shared" si="101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3">
      <c r="A439" s="8">
        <f t="shared" ref="A439" si="119">H439</f>
        <v>3227</v>
      </c>
      <c r="B439" s="9">
        <f t="shared" si="99"/>
        <v>54</v>
      </c>
      <c r="C439" s="45" t="str">
        <f t="shared" si="100"/>
        <v>092</v>
      </c>
      <c r="D439" s="45" t="str">
        <f t="shared" si="101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3">
      <c r="A440" s="8">
        <f t="shared" si="103"/>
        <v>3227</v>
      </c>
      <c r="B440" s="9">
        <f t="shared" si="99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3">
      <c r="A441" s="8">
        <f t="shared" si="103"/>
        <v>323</v>
      </c>
      <c r="B441" s="9" t="str">
        <f t="shared" si="99"/>
        <v xml:space="preserve"> </v>
      </c>
      <c r="C441" s="45" t="str">
        <f t="shared" si="100"/>
        <v xml:space="preserve">  </v>
      </c>
      <c r="D441" s="45" t="str">
        <f t="shared" si="101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297125</v>
      </c>
      <c r="M441" s="109">
        <f>SUM(M442:M468)</f>
        <v>-143080</v>
      </c>
      <c r="N441" s="109">
        <f>SUM(N442:N468)</f>
        <v>154045</v>
      </c>
      <c r="O441" s="18"/>
    </row>
    <row r="442" spans="1:15" x14ac:dyDescent="0.3">
      <c r="A442" s="8">
        <f t="shared" si="103"/>
        <v>3231</v>
      </c>
      <c r="B442" s="9">
        <f t="shared" si="99"/>
        <v>32</v>
      </c>
      <c r="C442" s="45" t="str">
        <f t="shared" si="100"/>
        <v>092</v>
      </c>
      <c r="D442" s="45" t="str">
        <f t="shared" si="101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>
        <v>14500</v>
      </c>
      <c r="M442" s="202">
        <v>-7500</v>
      </c>
      <c r="N442" s="202">
        <v>7000</v>
      </c>
      <c r="O442" s="76">
        <v>3210</v>
      </c>
    </row>
    <row r="443" spans="1:15" ht="17.25" customHeight="1" x14ac:dyDescent="0.3">
      <c r="A443" s="8">
        <f t="shared" si="103"/>
        <v>3231</v>
      </c>
      <c r="B443" s="9">
        <f t="shared" si="99"/>
        <v>49</v>
      </c>
      <c r="C443" s="45" t="str">
        <f t="shared" si="100"/>
        <v>092</v>
      </c>
      <c r="D443" s="45" t="str">
        <f t="shared" si="101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/>
      <c r="M443" s="202"/>
      <c r="N443" s="202"/>
      <c r="O443" s="77">
        <v>4910</v>
      </c>
    </row>
    <row r="444" spans="1:15" ht="17.25" customHeight="1" x14ac:dyDescent="0.3">
      <c r="A444" s="8">
        <f t="shared" si="103"/>
        <v>3231</v>
      </c>
      <c r="B444" s="9">
        <f t="shared" si="99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>
        <v>25000</v>
      </c>
      <c r="M444" s="202">
        <v>-25000</v>
      </c>
      <c r="N444" s="202">
        <v>0</v>
      </c>
      <c r="O444" s="77">
        <v>5410</v>
      </c>
    </row>
    <row r="445" spans="1:15" ht="26.4" x14ac:dyDescent="0.3">
      <c r="A445" s="8">
        <f t="shared" si="103"/>
        <v>3232</v>
      </c>
      <c r="B445" s="9">
        <f t="shared" si="99"/>
        <v>32</v>
      </c>
      <c r="C445" s="45" t="str">
        <f t="shared" si="100"/>
        <v>092</v>
      </c>
      <c r="D445" s="45" t="str">
        <f t="shared" si="101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>
        <v>4000</v>
      </c>
      <c r="M445" s="202">
        <v>-2000</v>
      </c>
      <c r="N445" s="202">
        <v>2000</v>
      </c>
      <c r="O445" s="76">
        <v>3210</v>
      </c>
    </row>
    <row r="446" spans="1:15" ht="17.25" customHeight="1" x14ac:dyDescent="0.3">
      <c r="A446" s="8">
        <f t="shared" si="103"/>
        <v>3232</v>
      </c>
      <c r="B446" s="9">
        <f t="shared" si="99"/>
        <v>49</v>
      </c>
      <c r="C446" s="45" t="str">
        <f t="shared" si="100"/>
        <v>092</v>
      </c>
      <c r="D446" s="45" t="str">
        <f t="shared" si="101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3">
      <c r="A447" s="8">
        <f t="shared" ref="A447" si="120">H447</f>
        <v>3232</v>
      </c>
      <c r="B447" s="9">
        <f t="shared" ref="B447" si="121">IF(J447&gt;0,G447," ")</f>
        <v>54</v>
      </c>
      <c r="C447" s="45" t="str">
        <f t="shared" ref="C447" si="122">IF(I447&gt;0,LEFT(E447,3),"  ")</f>
        <v>092</v>
      </c>
      <c r="D447" s="45" t="str">
        <f t="shared" ref="D447" si="123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3">
      <c r="A448" s="8">
        <f t="shared" si="103"/>
        <v>3233</v>
      </c>
      <c r="B448" s="9">
        <f t="shared" ref="B448:B522" si="124">IF(J448&gt;0,G448," ")</f>
        <v>32</v>
      </c>
      <c r="C448" s="45" t="str">
        <f t="shared" si="100"/>
        <v>092</v>
      </c>
      <c r="D448" s="45" t="str">
        <f t="shared" si="101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>
        <v>560</v>
      </c>
      <c r="M448" s="202">
        <v>-460</v>
      </c>
      <c r="N448" s="202">
        <v>100</v>
      </c>
      <c r="O448" s="76">
        <v>3210</v>
      </c>
    </row>
    <row r="449" spans="1:15" ht="17.25" customHeight="1" x14ac:dyDescent="0.3">
      <c r="A449" s="8">
        <f t="shared" si="103"/>
        <v>3233</v>
      </c>
      <c r="B449" s="9">
        <f t="shared" si="124"/>
        <v>49</v>
      </c>
      <c r="C449" s="45" t="str">
        <f t="shared" si="100"/>
        <v>092</v>
      </c>
      <c r="D449" s="45" t="str">
        <f t="shared" si="101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3">
      <c r="A450" s="8">
        <f t="shared" si="103"/>
        <v>3233</v>
      </c>
      <c r="B450" s="9">
        <f t="shared" si="124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3">
      <c r="A451" s="8">
        <f t="shared" si="103"/>
        <v>3234</v>
      </c>
      <c r="B451" s="9">
        <f t="shared" si="124"/>
        <v>32</v>
      </c>
      <c r="C451" s="45" t="str">
        <f t="shared" si="100"/>
        <v>092</v>
      </c>
      <c r="D451" s="45" t="str">
        <f t="shared" si="101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>
        <v>2800</v>
      </c>
      <c r="M451" s="202">
        <v>-1800</v>
      </c>
      <c r="N451" s="202">
        <v>1000</v>
      </c>
      <c r="O451" s="76">
        <v>3210</v>
      </c>
    </row>
    <row r="452" spans="1:15" ht="17.25" customHeight="1" x14ac:dyDescent="0.3">
      <c r="A452" s="8">
        <f t="shared" ref="A452:A465" si="125">H452</f>
        <v>3234</v>
      </c>
      <c r="B452" s="9">
        <f t="shared" si="124"/>
        <v>49</v>
      </c>
      <c r="C452" s="45" t="str">
        <f t="shared" si="100"/>
        <v>092</v>
      </c>
      <c r="D452" s="45" t="str">
        <f t="shared" si="101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3">
      <c r="A453" s="8">
        <f t="shared" si="125"/>
        <v>3235</v>
      </c>
      <c r="B453" s="9">
        <f t="shared" si="124"/>
        <v>32</v>
      </c>
      <c r="C453" s="45" t="str">
        <f t="shared" si="100"/>
        <v>092</v>
      </c>
      <c r="D453" s="45" t="str">
        <f t="shared" si="101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3">
      <c r="A454" s="8">
        <f t="shared" si="125"/>
        <v>3235</v>
      </c>
      <c r="B454" s="9">
        <f t="shared" si="124"/>
        <v>49</v>
      </c>
      <c r="C454" s="45" t="str">
        <f t="shared" si="100"/>
        <v>092</v>
      </c>
      <c r="D454" s="45" t="str">
        <f t="shared" si="101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3">
      <c r="A455" s="8">
        <f t="shared" si="125"/>
        <v>3235</v>
      </c>
      <c r="B455" s="9">
        <f t="shared" si="124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3">
      <c r="A456" s="8">
        <f t="shared" si="125"/>
        <v>3236</v>
      </c>
      <c r="B456" s="9">
        <f t="shared" si="124"/>
        <v>32</v>
      </c>
      <c r="C456" s="45" t="str">
        <f t="shared" si="100"/>
        <v>092</v>
      </c>
      <c r="D456" s="45" t="str">
        <f t="shared" si="101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>
        <v>500</v>
      </c>
      <c r="M456" s="202"/>
      <c r="N456" s="202">
        <v>500</v>
      </c>
      <c r="O456" s="76">
        <v>3210</v>
      </c>
    </row>
    <row r="457" spans="1:15" ht="17.25" customHeight="1" x14ac:dyDescent="0.3">
      <c r="A457" s="8">
        <f t="shared" si="125"/>
        <v>3236</v>
      </c>
      <c r="B457" s="9">
        <f t="shared" si="124"/>
        <v>49</v>
      </c>
      <c r="C457" s="45" t="str">
        <f t="shared" si="100"/>
        <v>092</v>
      </c>
      <c r="D457" s="45" t="str">
        <f t="shared" si="101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3">
      <c r="A458" s="8">
        <f t="shared" si="125"/>
        <v>3237</v>
      </c>
      <c r="B458" s="9">
        <f t="shared" si="124"/>
        <v>32</v>
      </c>
      <c r="C458" s="45" t="str">
        <f t="shared" si="100"/>
        <v>092</v>
      </c>
      <c r="D458" s="45" t="str">
        <f t="shared" si="101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>
        <v>54465</v>
      </c>
      <c r="M458" s="202">
        <v>-24725</v>
      </c>
      <c r="N458" s="202">
        <v>29740</v>
      </c>
      <c r="O458" s="76">
        <v>3210</v>
      </c>
    </row>
    <row r="459" spans="1:15" ht="17.25" customHeight="1" x14ac:dyDescent="0.3">
      <c r="A459" s="8">
        <f t="shared" si="125"/>
        <v>3237</v>
      </c>
      <c r="B459" s="9">
        <f t="shared" si="124"/>
        <v>49</v>
      </c>
      <c r="C459" s="45" t="str">
        <f t="shared" si="100"/>
        <v>092</v>
      </c>
      <c r="D459" s="45" t="str">
        <f t="shared" si="101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/>
      <c r="M459" s="202"/>
      <c r="N459" s="202"/>
      <c r="O459" s="77">
        <v>4910</v>
      </c>
    </row>
    <row r="460" spans="1:15" ht="17.25" customHeight="1" x14ac:dyDescent="0.3">
      <c r="A460" s="8">
        <f t="shared" si="125"/>
        <v>3237</v>
      </c>
      <c r="B460" s="9">
        <f t="shared" si="124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>
        <v>152200</v>
      </c>
      <c r="M460" s="202">
        <v>-77200</v>
      </c>
      <c r="N460" s="202">
        <v>75000</v>
      </c>
      <c r="O460" s="77">
        <v>5410</v>
      </c>
    </row>
    <row r="461" spans="1:15" ht="17.25" customHeight="1" x14ac:dyDescent="0.3">
      <c r="A461" s="8">
        <f t="shared" si="125"/>
        <v>3237</v>
      </c>
      <c r="B461" s="9">
        <f t="shared" si="124"/>
        <v>62</v>
      </c>
      <c r="C461" s="45" t="str">
        <f t="shared" ref="C461" si="126">IF(I461&gt;0,LEFT(E461,3),"  ")</f>
        <v>092</v>
      </c>
      <c r="D461" s="45" t="str">
        <f t="shared" ref="D461" si="127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3">
      <c r="A462" s="8">
        <f t="shared" si="125"/>
        <v>3238</v>
      </c>
      <c r="B462" s="9">
        <f t="shared" si="124"/>
        <v>32</v>
      </c>
      <c r="C462" s="45" t="str">
        <f t="shared" si="100"/>
        <v>092</v>
      </c>
      <c r="D462" s="45" t="str">
        <f t="shared" si="101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>
        <v>3000</v>
      </c>
      <c r="M462" s="202"/>
      <c r="N462" s="202">
        <v>3000</v>
      </c>
      <c r="O462" s="76">
        <v>3210</v>
      </c>
    </row>
    <row r="463" spans="1:15" ht="17.25" customHeight="1" x14ac:dyDescent="0.3">
      <c r="A463" s="8">
        <f t="shared" si="125"/>
        <v>3238</v>
      </c>
      <c r="B463" s="9">
        <f t="shared" si="124"/>
        <v>49</v>
      </c>
      <c r="C463" s="45" t="str">
        <f t="shared" si="100"/>
        <v>092</v>
      </c>
      <c r="D463" s="45" t="str">
        <f t="shared" si="101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>
        <v>6000</v>
      </c>
      <c r="N463" s="202">
        <v>6000</v>
      </c>
      <c r="O463" s="77">
        <v>4910</v>
      </c>
    </row>
    <row r="464" spans="1:15" x14ac:dyDescent="0.3">
      <c r="A464" s="8">
        <f t="shared" si="125"/>
        <v>3239</v>
      </c>
      <c r="B464" s="9">
        <f t="shared" si="124"/>
        <v>32</v>
      </c>
      <c r="C464" s="45" t="str">
        <f t="shared" si="100"/>
        <v>092</v>
      </c>
      <c r="D464" s="45" t="str">
        <f t="shared" si="101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>
        <v>29100</v>
      </c>
      <c r="M464" s="202">
        <v>-8395</v>
      </c>
      <c r="N464" s="202">
        <v>20705</v>
      </c>
      <c r="O464" s="76">
        <v>3210</v>
      </c>
    </row>
    <row r="465" spans="1:15" ht="17.25" customHeight="1" x14ac:dyDescent="0.3">
      <c r="A465" s="8">
        <f t="shared" si="125"/>
        <v>3239</v>
      </c>
      <c r="B465" s="9">
        <f t="shared" si="124"/>
        <v>49</v>
      </c>
      <c r="C465" s="45" t="str">
        <f t="shared" si="100"/>
        <v>092</v>
      </c>
      <c r="D465" s="45" t="str">
        <f t="shared" si="101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3">
      <c r="A466" s="8">
        <f>H466</f>
        <v>3239</v>
      </c>
      <c r="B466" s="9">
        <f t="shared" si="124"/>
        <v>54</v>
      </c>
      <c r="C466" s="45" t="str">
        <f t="shared" si="100"/>
        <v>092</v>
      </c>
      <c r="D466" s="45" t="str">
        <f t="shared" si="101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>
        <v>10000</v>
      </c>
      <c r="M466" s="202">
        <v>-2000</v>
      </c>
      <c r="N466" s="202">
        <v>8000</v>
      </c>
      <c r="O466" s="77">
        <v>5410</v>
      </c>
    </row>
    <row r="467" spans="1:15" ht="17.25" customHeight="1" x14ac:dyDescent="0.3">
      <c r="A467" s="8">
        <f t="shared" ref="A467:A542" si="128">H467</f>
        <v>3239</v>
      </c>
      <c r="B467" s="9">
        <f t="shared" si="124"/>
        <v>62</v>
      </c>
      <c r="C467" s="45" t="str">
        <f t="shared" si="100"/>
        <v>092</v>
      </c>
      <c r="D467" s="45" t="str">
        <f t="shared" si="101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>
        <v>1000</v>
      </c>
      <c r="M467" s="202"/>
      <c r="N467" s="202">
        <v>1000</v>
      </c>
      <c r="O467" s="77">
        <v>6210</v>
      </c>
    </row>
    <row r="468" spans="1:15" ht="17.25" customHeight="1" x14ac:dyDescent="0.3">
      <c r="A468" s="8">
        <f t="shared" si="128"/>
        <v>3239</v>
      </c>
      <c r="B468" s="9">
        <f t="shared" si="124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6.4" x14ac:dyDescent="0.3">
      <c r="A469" s="8">
        <f t="shared" si="128"/>
        <v>324</v>
      </c>
      <c r="B469" s="9" t="str">
        <f t="shared" si="124"/>
        <v xml:space="preserve"> </v>
      </c>
      <c r="C469" s="45" t="str">
        <f t="shared" si="100"/>
        <v xml:space="preserve">  </v>
      </c>
      <c r="D469" s="45" t="str">
        <f t="shared" si="101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9300</v>
      </c>
      <c r="M469" s="109">
        <f t="shared" ref="M469:N469" si="129">SUM(M470:M473)</f>
        <v>7784</v>
      </c>
      <c r="N469" s="109">
        <f t="shared" si="129"/>
        <v>17084</v>
      </c>
      <c r="O469" s="18"/>
    </row>
    <row r="470" spans="1:15" ht="26.4" x14ac:dyDescent="0.3">
      <c r="A470" s="8">
        <f t="shared" si="128"/>
        <v>3241</v>
      </c>
      <c r="B470" s="9">
        <f t="shared" si="124"/>
        <v>32</v>
      </c>
      <c r="C470" s="45" t="str">
        <f t="shared" si="100"/>
        <v>092</v>
      </c>
      <c r="D470" s="45" t="str">
        <f t="shared" si="101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>
        <v>500</v>
      </c>
      <c r="M470" s="202">
        <v>-400</v>
      </c>
      <c r="N470" s="202">
        <v>100</v>
      </c>
      <c r="O470" s="76">
        <v>3210</v>
      </c>
    </row>
    <row r="471" spans="1:15" ht="17.25" customHeight="1" x14ac:dyDescent="0.3">
      <c r="A471" s="8">
        <f t="shared" si="128"/>
        <v>3241</v>
      </c>
      <c r="B471" s="9">
        <f t="shared" si="124"/>
        <v>49</v>
      </c>
      <c r="C471" s="45" t="str">
        <f t="shared" si="100"/>
        <v>092</v>
      </c>
      <c r="D471" s="45" t="str">
        <f t="shared" si="101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>
        <v>6800</v>
      </c>
      <c r="M471" s="202">
        <v>-2592</v>
      </c>
      <c r="N471" s="202">
        <v>4208</v>
      </c>
      <c r="O471" s="77">
        <v>4910</v>
      </c>
    </row>
    <row r="472" spans="1:15" ht="17.25" customHeight="1" x14ac:dyDescent="0.3">
      <c r="A472" s="8">
        <f t="shared" si="128"/>
        <v>3241</v>
      </c>
      <c r="B472" s="9">
        <f t="shared" si="124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>
        <v>1000</v>
      </c>
      <c r="M472" s="202">
        <v>10776</v>
      </c>
      <c r="N472" s="202">
        <v>11776</v>
      </c>
      <c r="O472" s="77">
        <v>5410</v>
      </c>
    </row>
    <row r="473" spans="1:15" ht="17.25" customHeight="1" x14ac:dyDescent="0.3">
      <c r="A473" s="8">
        <f t="shared" si="128"/>
        <v>3241</v>
      </c>
      <c r="B473" s="9">
        <f t="shared" si="124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>
        <v>1000</v>
      </c>
      <c r="M473" s="202"/>
      <c r="N473" s="202">
        <v>1000</v>
      </c>
      <c r="O473" s="77">
        <v>6210</v>
      </c>
    </row>
    <row r="474" spans="1:15" ht="26.4" x14ac:dyDescent="0.3">
      <c r="A474" s="8">
        <f t="shared" si="128"/>
        <v>329</v>
      </c>
      <c r="B474" s="9" t="str">
        <f t="shared" si="124"/>
        <v xml:space="preserve"> </v>
      </c>
      <c r="C474" s="45" t="str">
        <f t="shared" si="100"/>
        <v xml:space="preserve">  </v>
      </c>
      <c r="D474" s="45" t="str">
        <f t="shared" si="101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159174</v>
      </c>
      <c r="M474" s="109">
        <f>SUM(M475:M495)</f>
        <v>-62169</v>
      </c>
      <c r="N474" s="109">
        <f>SUM(N475:N495)</f>
        <v>97005</v>
      </c>
      <c r="O474" s="18"/>
    </row>
    <row r="475" spans="1:15" ht="17.25" customHeight="1" x14ac:dyDescent="0.3">
      <c r="A475" s="8">
        <f t="shared" si="128"/>
        <v>3291</v>
      </c>
      <c r="B475" s="9">
        <f t="shared" si="124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3">
      <c r="A476" s="8">
        <f t="shared" si="128"/>
        <v>3292</v>
      </c>
      <c r="B476" s="9">
        <f t="shared" si="124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3">
      <c r="A477" s="8">
        <f t="shared" si="128"/>
        <v>3292</v>
      </c>
      <c r="B477" s="9">
        <f t="shared" si="124"/>
        <v>49</v>
      </c>
      <c r="C477" s="45" t="str">
        <f t="shared" ref="C477" si="130">IF(I477&gt;0,LEFT(E477,3),"  ")</f>
        <v>092</v>
      </c>
      <c r="D477" s="45" t="str">
        <f t="shared" ref="D477" si="131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3">
      <c r="A478" s="8">
        <f t="shared" si="128"/>
        <v>3292</v>
      </c>
      <c r="B478" s="9">
        <f t="shared" si="124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3">
      <c r="A479" s="8">
        <f t="shared" si="128"/>
        <v>3293</v>
      </c>
      <c r="B479" s="9">
        <f t="shared" si="124"/>
        <v>32</v>
      </c>
      <c r="C479" s="45" t="str">
        <f t="shared" si="100"/>
        <v>092</v>
      </c>
      <c r="D479" s="45" t="str">
        <f t="shared" si="101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>
        <v>9000</v>
      </c>
      <c r="M479" s="202">
        <v>-8000</v>
      </c>
      <c r="N479" s="202">
        <v>1000</v>
      </c>
      <c r="O479" s="76">
        <v>3210</v>
      </c>
    </row>
    <row r="480" spans="1:15" ht="17.25" customHeight="1" x14ac:dyDescent="0.3">
      <c r="A480" s="8">
        <f t="shared" si="128"/>
        <v>3293</v>
      </c>
      <c r="B480" s="9">
        <f t="shared" si="124"/>
        <v>49</v>
      </c>
      <c r="C480" s="45" t="str">
        <f t="shared" si="100"/>
        <v>092</v>
      </c>
      <c r="D480" s="45" t="str">
        <f t="shared" si="101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/>
      <c r="M480" s="202"/>
      <c r="N480" s="202"/>
      <c r="O480" s="77">
        <v>4910</v>
      </c>
    </row>
    <row r="481" spans="1:15" ht="17.25" customHeight="1" x14ac:dyDescent="0.3">
      <c r="A481" s="8">
        <f t="shared" si="128"/>
        <v>3293</v>
      </c>
      <c r="B481" s="9">
        <f t="shared" si="124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>
        <v>50000</v>
      </c>
      <c r="M481" s="202">
        <v>-30697</v>
      </c>
      <c r="N481" s="202">
        <v>19303</v>
      </c>
      <c r="O481" s="77">
        <v>5410</v>
      </c>
    </row>
    <row r="482" spans="1:15" ht="17.25" customHeight="1" x14ac:dyDescent="0.3">
      <c r="A482" s="8">
        <f t="shared" si="128"/>
        <v>3293</v>
      </c>
      <c r="B482" s="9">
        <f t="shared" si="124"/>
        <v>62</v>
      </c>
      <c r="C482" s="45" t="str">
        <f t="shared" ref="C482" si="132">IF(I482&gt;0,LEFT(E482,3),"  ")</f>
        <v>092</v>
      </c>
      <c r="D482" s="45" t="str">
        <f t="shared" ref="D482" si="133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>
        <v>3000</v>
      </c>
      <c r="M482" s="202"/>
      <c r="N482" s="202">
        <v>3000</v>
      </c>
      <c r="O482" s="77">
        <v>6210</v>
      </c>
    </row>
    <row r="483" spans="1:15" x14ac:dyDescent="0.3">
      <c r="A483" s="8">
        <f t="shared" si="128"/>
        <v>3294</v>
      </c>
      <c r="B483" s="9">
        <f t="shared" si="124"/>
        <v>32</v>
      </c>
      <c r="C483" s="45" t="str">
        <f t="shared" si="100"/>
        <v>092</v>
      </c>
      <c r="D483" s="45" t="str">
        <f t="shared" si="101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>
        <v>200</v>
      </c>
      <c r="M483" s="202"/>
      <c r="N483" s="202">
        <v>200</v>
      </c>
      <c r="O483" s="76">
        <v>3210</v>
      </c>
    </row>
    <row r="484" spans="1:15" ht="17.25" customHeight="1" x14ac:dyDescent="0.3">
      <c r="A484" s="8">
        <f t="shared" si="128"/>
        <v>3294</v>
      </c>
      <c r="B484" s="9">
        <f t="shared" si="124"/>
        <v>49</v>
      </c>
      <c r="C484" s="45" t="str">
        <f t="shared" si="100"/>
        <v>092</v>
      </c>
      <c r="D484" s="45" t="str">
        <f t="shared" si="101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3">
      <c r="A485" s="8">
        <f t="shared" si="128"/>
        <v>3295</v>
      </c>
      <c r="B485" s="9">
        <f t="shared" si="124"/>
        <v>32</v>
      </c>
      <c r="C485" s="45" t="str">
        <f t="shared" si="100"/>
        <v>092</v>
      </c>
      <c r="D485" s="45" t="str">
        <f t="shared" si="101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>
        <v>800</v>
      </c>
      <c r="M485" s="202"/>
      <c r="N485" s="202">
        <v>800</v>
      </c>
      <c r="O485" s="76">
        <v>3210</v>
      </c>
    </row>
    <row r="486" spans="1:15" ht="17.25" customHeight="1" x14ac:dyDescent="0.3">
      <c r="A486" s="8">
        <f t="shared" si="128"/>
        <v>3295</v>
      </c>
      <c r="B486" s="9">
        <f t="shared" si="124"/>
        <v>49</v>
      </c>
      <c r="C486" s="45" t="str">
        <f t="shared" si="100"/>
        <v>092</v>
      </c>
      <c r="D486" s="45" t="str">
        <f t="shared" si="101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3">
      <c r="A487" s="8">
        <f t="shared" si="128"/>
        <v>3295</v>
      </c>
      <c r="B487" s="9">
        <f t="shared" si="124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>
        <v>25000</v>
      </c>
      <c r="M487" s="202"/>
      <c r="N487" s="202">
        <v>25000</v>
      </c>
      <c r="O487" s="77">
        <v>5410</v>
      </c>
    </row>
    <row r="488" spans="1:15" x14ac:dyDescent="0.3">
      <c r="A488" s="8">
        <f t="shared" si="128"/>
        <v>3296</v>
      </c>
      <c r="B488" s="9">
        <f t="shared" si="124"/>
        <v>32</v>
      </c>
      <c r="C488" s="45" t="str">
        <f t="shared" si="100"/>
        <v>092</v>
      </c>
      <c r="D488" s="45" t="str">
        <f t="shared" si="101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3">
      <c r="A489" s="8">
        <f t="shared" si="128"/>
        <v>3296</v>
      </c>
      <c r="B489" s="9">
        <f t="shared" si="124"/>
        <v>49</v>
      </c>
      <c r="C489" s="45" t="str">
        <f t="shared" si="100"/>
        <v>092</v>
      </c>
      <c r="D489" s="45" t="str">
        <f t="shared" si="101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3">
      <c r="A490" s="8">
        <f t="shared" ref="A490" si="134">H490</f>
        <v>3296</v>
      </c>
      <c r="B490" s="9">
        <f t="shared" ref="B490" si="135">IF(J490&gt;0,G490," ")</f>
        <v>54</v>
      </c>
      <c r="C490" s="45" t="str">
        <f t="shared" ref="C490" si="136">IF(I490&gt;0,LEFT(E490,3),"  ")</f>
        <v>092</v>
      </c>
      <c r="D490" s="45" t="str">
        <f t="shared" ref="D490" si="137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6.4" x14ac:dyDescent="0.3">
      <c r="A491" s="8">
        <f t="shared" si="128"/>
        <v>3299</v>
      </c>
      <c r="B491" s="9">
        <f t="shared" si="124"/>
        <v>32</v>
      </c>
      <c r="C491" s="45" t="str">
        <f t="shared" si="100"/>
        <v>092</v>
      </c>
      <c r="D491" s="45" t="str">
        <f t="shared" si="101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>
        <v>28004</v>
      </c>
      <c r="M491" s="202">
        <v>-6373</v>
      </c>
      <c r="N491" s="202">
        <v>21631</v>
      </c>
      <c r="O491" s="76">
        <v>3210</v>
      </c>
    </row>
    <row r="492" spans="1:15" ht="17.25" customHeight="1" x14ac:dyDescent="0.3">
      <c r="A492" s="8">
        <f t="shared" si="128"/>
        <v>3299</v>
      </c>
      <c r="B492" s="9">
        <f t="shared" si="124"/>
        <v>49</v>
      </c>
      <c r="C492" s="45" t="str">
        <f t="shared" si="100"/>
        <v>092</v>
      </c>
      <c r="D492" s="45" t="str">
        <f t="shared" si="101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/>
      <c r="M492" s="202"/>
      <c r="N492" s="202"/>
      <c r="O492" s="77">
        <v>4910</v>
      </c>
    </row>
    <row r="493" spans="1:15" ht="17.25" customHeight="1" x14ac:dyDescent="0.3">
      <c r="A493" s="8">
        <f>H493</f>
        <v>3299</v>
      </c>
      <c r="B493" s="9">
        <f t="shared" si="124"/>
        <v>54</v>
      </c>
      <c r="C493" s="45" t="str">
        <f t="shared" si="100"/>
        <v>092</v>
      </c>
      <c r="D493" s="45" t="str">
        <f t="shared" si="101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>
        <v>42170</v>
      </c>
      <c r="M493" s="202">
        <v>-16762</v>
      </c>
      <c r="N493" s="202">
        <v>25408</v>
      </c>
      <c r="O493" s="77">
        <v>5410</v>
      </c>
    </row>
    <row r="494" spans="1:15" ht="17.25" customHeight="1" x14ac:dyDescent="0.3">
      <c r="A494" s="8">
        <f t="shared" si="128"/>
        <v>3299</v>
      </c>
      <c r="B494" s="9">
        <f t="shared" si="124"/>
        <v>62</v>
      </c>
      <c r="C494" s="45" t="str">
        <f t="shared" si="100"/>
        <v>092</v>
      </c>
      <c r="D494" s="45" t="str">
        <f t="shared" si="101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>
        <v>1000</v>
      </c>
      <c r="M494" s="202">
        <v>-337</v>
      </c>
      <c r="N494" s="202">
        <v>663</v>
      </c>
      <c r="O494" s="77">
        <v>6210</v>
      </c>
    </row>
    <row r="495" spans="1:15" ht="17.25" customHeight="1" x14ac:dyDescent="0.3">
      <c r="A495" s="8">
        <f t="shared" si="128"/>
        <v>3299</v>
      </c>
      <c r="B495" s="9">
        <f t="shared" si="124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/>
      <c r="M495" s="202"/>
      <c r="N495" s="202"/>
      <c r="O495" s="77">
        <v>7210</v>
      </c>
    </row>
    <row r="496" spans="1:15" x14ac:dyDescent="0.3">
      <c r="A496" s="8">
        <f t="shared" si="128"/>
        <v>34</v>
      </c>
      <c r="B496" s="9" t="str">
        <f t="shared" si="124"/>
        <v xml:space="preserve"> </v>
      </c>
      <c r="C496" s="45" t="str">
        <f t="shared" si="100"/>
        <v xml:space="preserve">  </v>
      </c>
      <c r="D496" s="45" t="str">
        <f t="shared" si="101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8000</v>
      </c>
      <c r="M496" s="109">
        <f>SUM(M497,M499)</f>
        <v>7300</v>
      </c>
      <c r="N496" s="109">
        <f>SUM(N497,N499)</f>
        <v>15300</v>
      </c>
      <c r="O496" s="18"/>
    </row>
    <row r="497" spans="1:15" ht="26.4" x14ac:dyDescent="0.3">
      <c r="A497" s="8">
        <f t="shared" si="128"/>
        <v>342</v>
      </c>
      <c r="B497" s="9" t="str">
        <f t="shared" si="124"/>
        <v xml:space="preserve"> </v>
      </c>
      <c r="C497" s="45" t="str">
        <f t="shared" si="100"/>
        <v xml:space="preserve">  </v>
      </c>
      <c r="D497" s="45" t="str">
        <f t="shared" si="101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52.8" x14ac:dyDescent="0.3">
      <c r="A498" s="8">
        <f t="shared" si="128"/>
        <v>3423</v>
      </c>
      <c r="B498" s="9">
        <f t="shared" si="124"/>
        <v>32</v>
      </c>
      <c r="C498" s="45" t="str">
        <f t="shared" si="100"/>
        <v>092</v>
      </c>
      <c r="D498" s="45" t="str">
        <f t="shared" si="101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3">
      <c r="A499" s="8">
        <f t="shared" si="128"/>
        <v>343</v>
      </c>
      <c r="B499" s="9" t="str">
        <f t="shared" si="124"/>
        <v xml:space="preserve"> </v>
      </c>
      <c r="C499" s="45" t="str">
        <f t="shared" si="100"/>
        <v xml:space="preserve">  </v>
      </c>
      <c r="D499" s="45" t="str">
        <f t="shared" si="101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8000</v>
      </c>
      <c r="M499" s="109">
        <f t="shared" ref="M499:N499" si="138">SUM(M500:M509)</f>
        <v>7300</v>
      </c>
      <c r="N499" s="109">
        <f t="shared" si="138"/>
        <v>15300</v>
      </c>
      <c r="O499" s="18"/>
    </row>
    <row r="500" spans="1:15" ht="26.4" x14ac:dyDescent="0.3">
      <c r="A500" s="8">
        <f t="shared" si="128"/>
        <v>3431</v>
      </c>
      <c r="B500" s="9">
        <f t="shared" si="124"/>
        <v>32</v>
      </c>
      <c r="C500" s="45" t="str">
        <f t="shared" si="100"/>
        <v>092</v>
      </c>
      <c r="D500" s="45" t="str">
        <f t="shared" si="101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>
        <v>8000</v>
      </c>
      <c r="M500" s="202">
        <v>7300</v>
      </c>
      <c r="N500" s="202">
        <v>15300</v>
      </c>
      <c r="O500" s="76">
        <v>3210</v>
      </c>
    </row>
    <row r="501" spans="1:15" ht="17.25" customHeight="1" x14ac:dyDescent="0.3">
      <c r="A501" s="8">
        <f t="shared" si="128"/>
        <v>3431</v>
      </c>
      <c r="B501" s="9">
        <f t="shared" si="124"/>
        <v>49</v>
      </c>
      <c r="C501" s="45" t="str">
        <f t="shared" si="100"/>
        <v>092</v>
      </c>
      <c r="D501" s="45" t="str">
        <f t="shared" si="101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3">
      <c r="A502" s="8">
        <f t="shared" si="128"/>
        <v>3431</v>
      </c>
      <c r="B502" s="9">
        <f t="shared" si="124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3">
      <c r="A503" s="8">
        <f t="shared" si="128"/>
        <v>3432</v>
      </c>
      <c r="B503" s="9">
        <f t="shared" si="124"/>
        <v>49</v>
      </c>
      <c r="C503" s="45" t="str">
        <f t="shared" ref="C503" si="139">IF(I503&gt;0,LEFT(E503,3),"  ")</f>
        <v>092</v>
      </c>
      <c r="D503" s="45" t="str">
        <f t="shared" ref="D503" si="140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3">
      <c r="A504" s="8">
        <f t="shared" si="128"/>
        <v>3432</v>
      </c>
      <c r="B504" s="9">
        <f t="shared" si="124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3">
      <c r="A505" s="8">
        <f t="shared" si="128"/>
        <v>3433</v>
      </c>
      <c r="B505" s="9">
        <f t="shared" si="124"/>
        <v>32</v>
      </c>
      <c r="C505" s="45" t="str">
        <f t="shared" si="100"/>
        <v>092</v>
      </c>
      <c r="D505" s="45" t="str">
        <f t="shared" si="101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3">
      <c r="A506" s="8">
        <f t="shared" si="128"/>
        <v>3433</v>
      </c>
      <c r="B506" s="9">
        <f t="shared" si="124"/>
        <v>49</v>
      </c>
      <c r="C506" s="45" t="str">
        <f t="shared" si="100"/>
        <v>092</v>
      </c>
      <c r="D506" s="45" t="str">
        <f t="shared" si="101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3">
      <c r="A507" s="8">
        <f t="shared" si="128"/>
        <v>3434</v>
      </c>
      <c r="B507" s="9">
        <f t="shared" si="124"/>
        <v>32</v>
      </c>
      <c r="C507" s="45" t="str">
        <f t="shared" si="100"/>
        <v>092</v>
      </c>
      <c r="D507" s="45" t="str">
        <f t="shared" si="101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3">
      <c r="A508" s="8">
        <f t="shared" si="128"/>
        <v>3434</v>
      </c>
      <c r="B508" s="9">
        <f t="shared" si="124"/>
        <v>49</v>
      </c>
      <c r="C508" s="45" t="str">
        <f t="shared" si="100"/>
        <v>092</v>
      </c>
      <c r="D508" s="45" t="str">
        <f t="shared" si="101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3">
      <c r="A509" s="8">
        <f t="shared" ref="A509:A512" si="141">H509</f>
        <v>3434</v>
      </c>
      <c r="B509" s="9">
        <f t="shared" ref="B509:B512" si="142">IF(J509&gt;0,G509," ")</f>
        <v>54</v>
      </c>
      <c r="C509" s="45" t="str">
        <f t="shared" ref="C509:C510" si="143">IF(I509&gt;0,LEFT(E509,3),"  ")</f>
        <v>092</v>
      </c>
      <c r="D509" s="45" t="str">
        <f t="shared" ref="D509:D510" si="144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3">
      <c r="A510" s="8">
        <f t="shared" si="141"/>
        <v>35</v>
      </c>
      <c r="B510" s="9" t="str">
        <f t="shared" si="142"/>
        <v xml:space="preserve"> </v>
      </c>
      <c r="C510" s="45" t="str">
        <f t="shared" si="143"/>
        <v xml:space="preserve">  </v>
      </c>
      <c r="D510" s="45" t="str">
        <f t="shared" si="144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45">SUM(M511)</f>
        <v>0</v>
      </c>
      <c r="N510" s="109">
        <f t="shared" si="145"/>
        <v>0</v>
      </c>
      <c r="O510" s="18"/>
    </row>
    <row r="511" spans="1:15" ht="39.6" x14ac:dyDescent="0.3">
      <c r="A511" s="8">
        <f t="shared" si="141"/>
        <v>353</v>
      </c>
      <c r="B511" s="9" t="str">
        <f t="shared" si="142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9.6" x14ac:dyDescent="0.3">
      <c r="A512" s="8">
        <f t="shared" si="141"/>
        <v>3531</v>
      </c>
      <c r="B512" s="9">
        <f t="shared" si="142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6.4" x14ac:dyDescent="0.3">
      <c r="A513" s="8">
        <f t="shared" si="128"/>
        <v>36</v>
      </c>
      <c r="B513" s="9" t="str">
        <f t="shared" si="124"/>
        <v xml:space="preserve"> </v>
      </c>
      <c r="C513" s="45" t="str">
        <f t="shared" si="100"/>
        <v xml:space="preserve">  </v>
      </c>
      <c r="D513" s="45" t="str">
        <f t="shared" si="101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46">SUM(M514,M517,M520)</f>
        <v>0</v>
      </c>
      <c r="N513" s="109">
        <f>SUM(N514,N517,N520)</f>
        <v>0</v>
      </c>
      <c r="O513" s="18"/>
    </row>
    <row r="514" spans="1:15" ht="26.4" x14ac:dyDescent="0.3">
      <c r="A514" s="8">
        <f t="shared" si="128"/>
        <v>366</v>
      </c>
      <c r="B514" s="9" t="str">
        <f t="shared" si="124"/>
        <v xml:space="preserve"> </v>
      </c>
      <c r="C514" s="45" t="str">
        <f t="shared" ref="C514:C519" si="147">IF(I514&gt;0,LEFT(E514,3),"  ")</f>
        <v xml:space="preserve">  </v>
      </c>
      <c r="D514" s="45" t="str">
        <f t="shared" ref="D514:D519" si="148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49">SUM(L515:L516)</f>
        <v>0</v>
      </c>
      <c r="M514" s="116">
        <f t="shared" si="149"/>
        <v>0</v>
      </c>
      <c r="N514" s="116">
        <f t="shared" si="149"/>
        <v>0</v>
      </c>
      <c r="O514" s="18"/>
    </row>
    <row r="515" spans="1:15" ht="26.4" x14ac:dyDescent="0.3">
      <c r="A515" s="8">
        <f t="shared" si="128"/>
        <v>3661</v>
      </c>
      <c r="B515" s="9">
        <f t="shared" si="124"/>
        <v>54</v>
      </c>
      <c r="C515" s="45" t="str">
        <f t="shared" si="147"/>
        <v>092</v>
      </c>
      <c r="D515" s="45" t="str">
        <f t="shared" si="148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6.4" x14ac:dyDescent="0.3">
      <c r="A516" s="8">
        <f t="shared" si="128"/>
        <v>3662</v>
      </c>
      <c r="B516" s="9">
        <f t="shared" si="124"/>
        <v>54</v>
      </c>
      <c r="C516" s="45" t="str">
        <f t="shared" si="147"/>
        <v>092</v>
      </c>
      <c r="D516" s="45" t="str">
        <f t="shared" si="148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6.4" x14ac:dyDescent="0.3">
      <c r="A517" s="8">
        <f t="shared" si="128"/>
        <v>368</v>
      </c>
      <c r="B517" s="9" t="str">
        <f t="shared" si="124"/>
        <v xml:space="preserve"> </v>
      </c>
      <c r="C517" s="45" t="str">
        <f t="shared" si="147"/>
        <v xml:space="preserve">  </v>
      </c>
      <c r="D517" s="45" t="str">
        <f t="shared" si="148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0">SUM(M518:M519)</f>
        <v>0</v>
      </c>
      <c r="N517" s="116">
        <f t="shared" si="150"/>
        <v>0</v>
      </c>
      <c r="O517" s="18"/>
    </row>
    <row r="518" spans="1:15" ht="26.4" x14ac:dyDescent="0.3">
      <c r="A518" s="8">
        <f t="shared" si="128"/>
        <v>3681</v>
      </c>
      <c r="B518" s="9">
        <f t="shared" si="124"/>
        <v>54</v>
      </c>
      <c r="C518" s="45" t="str">
        <f t="shared" si="147"/>
        <v>092</v>
      </c>
      <c r="D518" s="45" t="str">
        <f t="shared" si="148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/>
      <c r="N518" s="202"/>
      <c r="O518" s="77">
        <v>5410</v>
      </c>
    </row>
    <row r="519" spans="1:15" ht="26.4" x14ac:dyDescent="0.3">
      <c r="A519" s="8">
        <f t="shared" ref="A519" si="151">H519</f>
        <v>3682</v>
      </c>
      <c r="B519" s="9">
        <f t="shared" ref="B519" si="152">IF(J519&gt;0,G519," ")</f>
        <v>54</v>
      </c>
      <c r="C519" s="45" t="str">
        <f t="shared" si="147"/>
        <v>092</v>
      </c>
      <c r="D519" s="45" t="str">
        <f t="shared" si="148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6.4" x14ac:dyDescent="0.3">
      <c r="A520" s="8">
        <f t="shared" si="128"/>
        <v>369</v>
      </c>
      <c r="B520" s="9" t="str">
        <f t="shared" si="124"/>
        <v xml:space="preserve"> </v>
      </c>
      <c r="C520" s="45" t="str">
        <f t="shared" si="100"/>
        <v xml:space="preserve">  </v>
      </c>
      <c r="D520" s="45" t="str">
        <f t="shared" si="101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53">SUM(M521:M523)</f>
        <v>0</v>
      </c>
      <c r="N520" s="109">
        <f>SUM(N521:N523)</f>
        <v>0</v>
      </c>
      <c r="O520" s="18"/>
    </row>
    <row r="521" spans="1:15" ht="24.75" customHeight="1" x14ac:dyDescent="0.3">
      <c r="A521" s="8">
        <f t="shared" si="128"/>
        <v>3691</v>
      </c>
      <c r="B521" s="9">
        <f t="shared" si="124"/>
        <v>54</v>
      </c>
      <c r="C521" s="45" t="str">
        <f t="shared" ref="C521" si="154">IF(I521&gt;0,LEFT(E521,3),"  ")</f>
        <v>092</v>
      </c>
      <c r="D521" s="45" t="str">
        <f t="shared" ref="D521" si="155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3">
      <c r="A522" s="8">
        <f t="shared" si="128"/>
        <v>3693</v>
      </c>
      <c r="B522" s="9">
        <f t="shared" si="124"/>
        <v>54</v>
      </c>
      <c r="C522" s="45" t="str">
        <f t="shared" si="100"/>
        <v>092</v>
      </c>
      <c r="D522" s="45" t="str">
        <f t="shared" si="101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3">
      <c r="A523" s="8">
        <f t="shared" si="128"/>
        <v>3694</v>
      </c>
      <c r="B523" s="9">
        <f t="shared" ref="B523:B594" si="156">IF(J523&gt;0,G523," ")</f>
        <v>54</v>
      </c>
      <c r="C523" s="45" t="str">
        <f t="shared" si="100"/>
        <v>092</v>
      </c>
      <c r="D523" s="45" t="str">
        <f t="shared" si="101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6.4" x14ac:dyDescent="0.3">
      <c r="A524" s="8">
        <f t="shared" si="128"/>
        <v>37</v>
      </c>
      <c r="B524" s="9" t="str">
        <f t="shared" si="156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57">SUM(L525)</f>
        <v>0</v>
      </c>
      <c r="M524" s="109">
        <f t="shared" si="157"/>
        <v>2500</v>
      </c>
      <c r="N524" s="109">
        <f t="shared" si="157"/>
        <v>2500</v>
      </c>
      <c r="O524" s="18"/>
    </row>
    <row r="525" spans="1:15" ht="26.4" x14ac:dyDescent="0.3">
      <c r="A525" s="8">
        <f t="shared" si="128"/>
        <v>372</v>
      </c>
      <c r="B525" s="9" t="str">
        <f t="shared" si="156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58">SUM(M526:M528)</f>
        <v>2500</v>
      </c>
      <c r="N525" s="109">
        <f>SUM(N526:N528)</f>
        <v>2500</v>
      </c>
      <c r="O525" s="18"/>
    </row>
    <row r="526" spans="1:15" ht="26.4" x14ac:dyDescent="0.3">
      <c r="A526" s="8">
        <f t="shared" si="128"/>
        <v>3721</v>
      </c>
      <c r="B526" s="9">
        <f t="shared" si="156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/>
      <c r="N526" s="202"/>
      <c r="O526" s="77">
        <v>5410</v>
      </c>
    </row>
    <row r="527" spans="1:15" ht="26.4" x14ac:dyDescent="0.3">
      <c r="A527" s="8">
        <f t="shared" si="128"/>
        <v>3722</v>
      </c>
      <c r="B527" s="9">
        <f t="shared" si="156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6.4" x14ac:dyDescent="0.3">
      <c r="A528" s="8">
        <f t="shared" ref="A528" si="159">H528</f>
        <v>3722</v>
      </c>
      <c r="B528" s="9">
        <f t="shared" ref="B528" si="160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>
        <v>2500</v>
      </c>
      <c r="N528" s="202">
        <v>2500</v>
      </c>
      <c r="O528" s="77">
        <v>5410</v>
      </c>
    </row>
    <row r="529" spans="1:15" x14ac:dyDescent="0.3">
      <c r="A529" s="8">
        <f t="shared" si="128"/>
        <v>38</v>
      </c>
      <c r="B529" s="9" t="str">
        <f t="shared" si="156"/>
        <v xml:space="preserve"> </v>
      </c>
      <c r="C529" s="45" t="str">
        <f t="shared" si="100"/>
        <v xml:space="preserve">  </v>
      </c>
      <c r="D529" s="45" t="str">
        <f t="shared" si="101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61">SUM(L530)</f>
        <v>0</v>
      </c>
      <c r="M529" s="109">
        <f t="shared" si="161"/>
        <v>0</v>
      </c>
      <c r="N529" s="109">
        <f t="shared" si="161"/>
        <v>0</v>
      </c>
      <c r="O529" s="18"/>
    </row>
    <row r="530" spans="1:15" x14ac:dyDescent="0.3">
      <c r="A530" s="8">
        <f t="shared" si="128"/>
        <v>381</v>
      </c>
      <c r="B530" s="9" t="str">
        <f t="shared" si="156"/>
        <v xml:space="preserve"> </v>
      </c>
      <c r="C530" s="45" t="str">
        <f t="shared" si="100"/>
        <v xml:space="preserve">  </v>
      </c>
      <c r="D530" s="45" t="str">
        <f t="shared" si="101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62">SUM(M531:M532)</f>
        <v>0</v>
      </c>
      <c r="N530" s="109">
        <f>SUM(N531:N532)</f>
        <v>0</v>
      </c>
      <c r="O530" s="18"/>
    </row>
    <row r="531" spans="1:15" x14ac:dyDescent="0.3">
      <c r="A531" s="8">
        <f t="shared" si="128"/>
        <v>3811</v>
      </c>
      <c r="B531" s="9">
        <f t="shared" si="156"/>
        <v>62</v>
      </c>
      <c r="C531" s="45" t="str">
        <f t="shared" si="100"/>
        <v>092</v>
      </c>
      <c r="D531" s="45" t="str">
        <f t="shared" si="101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6.4" x14ac:dyDescent="0.3">
      <c r="A532" s="8">
        <f t="shared" si="128"/>
        <v>3813</v>
      </c>
      <c r="B532" s="9">
        <f t="shared" si="156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6.4" x14ac:dyDescent="0.3">
      <c r="A533" s="8">
        <f t="shared" si="128"/>
        <v>4</v>
      </c>
      <c r="B533" s="9" t="str">
        <f t="shared" si="156"/>
        <v xml:space="preserve"> </v>
      </c>
      <c r="C533" s="45" t="str">
        <f t="shared" si="100"/>
        <v xml:space="preserve">  </v>
      </c>
      <c r="D533" s="45" t="str">
        <f t="shared" si="101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235437</v>
      </c>
      <c r="M533" s="109">
        <f>SUM(M534,M538,M590)</f>
        <v>7277</v>
      </c>
      <c r="N533" s="109">
        <f>SUM(N534,N538,N590)</f>
        <v>242714</v>
      </c>
      <c r="O533" s="18"/>
    </row>
    <row r="534" spans="1:15" ht="26.4" x14ac:dyDescent="0.3">
      <c r="A534" s="8">
        <f t="shared" si="128"/>
        <v>41</v>
      </c>
      <c r="B534" s="9" t="str">
        <f t="shared" si="156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63">SUM(L535)</f>
        <v>0</v>
      </c>
      <c r="M534" s="109">
        <f t="shared" si="163"/>
        <v>0</v>
      </c>
      <c r="N534" s="109">
        <f t="shared" si="163"/>
        <v>0</v>
      </c>
      <c r="O534" s="18"/>
    </row>
    <row r="535" spans="1:15" x14ac:dyDescent="0.3">
      <c r="A535" s="8">
        <f t="shared" si="128"/>
        <v>412</v>
      </c>
      <c r="B535" s="9" t="str">
        <f t="shared" si="156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64">SUM(L536:L537)</f>
        <v>0</v>
      </c>
      <c r="M535" s="109">
        <f t="shared" si="164"/>
        <v>0</v>
      </c>
      <c r="N535" s="109">
        <f t="shared" si="164"/>
        <v>0</v>
      </c>
      <c r="O535" s="18"/>
    </row>
    <row r="536" spans="1:15" x14ac:dyDescent="0.3">
      <c r="A536" s="8">
        <f t="shared" si="128"/>
        <v>4123</v>
      </c>
      <c r="B536" s="9">
        <f t="shared" si="156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/>
      <c r="M536" s="202"/>
      <c r="N536" s="202"/>
      <c r="O536" s="77">
        <v>5410</v>
      </c>
    </row>
    <row r="537" spans="1:15" x14ac:dyDescent="0.3">
      <c r="A537" s="8">
        <f t="shared" si="128"/>
        <v>4123</v>
      </c>
      <c r="B537" s="9">
        <f t="shared" si="156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/>
      <c r="M537" s="202"/>
      <c r="N537" s="202"/>
      <c r="O537" s="76">
        <v>3210</v>
      </c>
    </row>
    <row r="538" spans="1:15" ht="26.4" x14ac:dyDescent="0.3">
      <c r="A538" s="8">
        <f t="shared" si="128"/>
        <v>42</v>
      </c>
      <c r="B538" s="9" t="str">
        <f t="shared" si="156"/>
        <v xml:space="preserve"> </v>
      </c>
      <c r="C538" s="45" t="str">
        <f t="shared" si="100"/>
        <v xml:space="preserve">  </v>
      </c>
      <c r="D538" s="45" t="str">
        <f t="shared" si="101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65">SUM(L539,L542,L576,L580,L586,L588)</f>
        <v>235437</v>
      </c>
      <c r="M538" s="109">
        <f t="shared" si="165"/>
        <v>7277</v>
      </c>
      <c r="N538" s="109">
        <f t="shared" si="165"/>
        <v>242714</v>
      </c>
      <c r="O538" s="18"/>
    </row>
    <row r="539" spans="1:15" x14ac:dyDescent="0.3">
      <c r="A539" s="8">
        <f t="shared" si="128"/>
        <v>421</v>
      </c>
      <c r="B539" s="9" t="str">
        <f t="shared" si="156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66">SUM(M540:M541)</f>
        <v>0</v>
      </c>
      <c r="N539" s="109">
        <f t="shared" si="166"/>
        <v>0</v>
      </c>
      <c r="O539" s="18"/>
    </row>
    <row r="540" spans="1:15" x14ac:dyDescent="0.3">
      <c r="A540" s="8">
        <f t="shared" si="128"/>
        <v>4212</v>
      </c>
      <c r="B540" s="9">
        <f t="shared" si="156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3">
      <c r="A541" s="8">
        <f t="shared" ref="A541" si="167">H541</f>
        <v>4214</v>
      </c>
      <c r="B541" s="9">
        <f t="shared" ref="B541" si="168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3">
      <c r="A542" s="8">
        <f t="shared" si="128"/>
        <v>422</v>
      </c>
      <c r="B542" s="9" t="str">
        <f t="shared" si="156"/>
        <v xml:space="preserve"> </v>
      </c>
      <c r="C542" s="45" t="str">
        <f t="shared" si="100"/>
        <v xml:space="preserve">  </v>
      </c>
      <c r="D542" s="45" t="str">
        <f t="shared" si="101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214437</v>
      </c>
      <c r="M542" s="109">
        <f>SUM(M543:M575)</f>
        <v>12414</v>
      </c>
      <c r="N542" s="109">
        <f>SUM(N543:N575)</f>
        <v>226851</v>
      </c>
      <c r="O542" s="18"/>
    </row>
    <row r="543" spans="1:15" x14ac:dyDescent="0.3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>
        <v>21807</v>
      </c>
      <c r="M543" s="202">
        <v>-6807</v>
      </c>
      <c r="N543" s="202">
        <v>15000</v>
      </c>
      <c r="O543" s="76">
        <v>3210</v>
      </c>
    </row>
    <row r="544" spans="1:15" ht="17.25" customHeight="1" x14ac:dyDescent="0.3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3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>
        <v>67500</v>
      </c>
      <c r="M545" s="202">
        <v>7941</v>
      </c>
      <c r="N545" s="202">
        <v>75441</v>
      </c>
      <c r="O545" s="77">
        <v>5410</v>
      </c>
    </row>
    <row r="546" spans="1:15" ht="17.25" customHeight="1" x14ac:dyDescent="0.3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3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3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/>
      <c r="M548" s="202"/>
      <c r="N548" s="202"/>
      <c r="O548" s="76">
        <v>3210</v>
      </c>
    </row>
    <row r="549" spans="1:15" ht="17.25" customHeight="1" x14ac:dyDescent="0.3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3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>
        <v>13908</v>
      </c>
      <c r="M550" s="202"/>
      <c r="N550" s="202">
        <v>13908</v>
      </c>
      <c r="O550" s="77">
        <v>5410</v>
      </c>
    </row>
    <row r="551" spans="1:15" ht="17.25" customHeight="1" x14ac:dyDescent="0.3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3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3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3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3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3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3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3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3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3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3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>
        <v>1000</v>
      </c>
      <c r="M561" s="202"/>
      <c r="N561" s="202">
        <v>1000</v>
      </c>
      <c r="O561" s="76">
        <v>3210</v>
      </c>
    </row>
    <row r="562" spans="1:15" ht="17.25" customHeight="1" x14ac:dyDescent="0.3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3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/>
      <c r="M563" s="202"/>
      <c r="N563" s="202"/>
      <c r="O563" s="77">
        <v>5410</v>
      </c>
    </row>
    <row r="564" spans="1:15" ht="17.25" customHeight="1" x14ac:dyDescent="0.3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>
        <v>25700</v>
      </c>
      <c r="M564" s="202">
        <v>-12320</v>
      </c>
      <c r="N564" s="202">
        <v>13380</v>
      </c>
      <c r="O564" s="77">
        <v>6210</v>
      </c>
    </row>
    <row r="565" spans="1:15" ht="17.25" customHeight="1" x14ac:dyDescent="0.3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3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/>
      <c r="M566" s="202"/>
      <c r="N566" s="202"/>
      <c r="O566" s="76">
        <v>3210</v>
      </c>
    </row>
    <row r="567" spans="1:15" ht="17.25" customHeight="1" x14ac:dyDescent="0.3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3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>
        <v>21184</v>
      </c>
      <c r="M568" s="202"/>
      <c r="N568" s="202">
        <v>21184</v>
      </c>
      <c r="O568" s="77">
        <v>5410</v>
      </c>
    </row>
    <row r="569" spans="1:15" ht="17.25" customHeight="1" x14ac:dyDescent="0.3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3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6.4" x14ac:dyDescent="0.3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>
        <v>3000</v>
      </c>
      <c r="M571" s="202">
        <v>2000</v>
      </c>
      <c r="N571" s="202">
        <v>5000</v>
      </c>
      <c r="O571" s="76">
        <v>3210</v>
      </c>
    </row>
    <row r="572" spans="1:15" ht="17.25" customHeight="1" x14ac:dyDescent="0.3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3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>
        <v>33838</v>
      </c>
      <c r="M573" s="202">
        <v>8000</v>
      </c>
      <c r="N573" s="202">
        <v>41838</v>
      </c>
      <c r="O573" s="77">
        <v>5410</v>
      </c>
    </row>
    <row r="574" spans="1:15" ht="17.25" customHeight="1" x14ac:dyDescent="0.3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>
        <v>26500</v>
      </c>
      <c r="M574" s="202">
        <v>13600</v>
      </c>
      <c r="N574" s="202">
        <v>40100</v>
      </c>
      <c r="O574" s="77">
        <v>6210</v>
      </c>
    </row>
    <row r="575" spans="1:15" ht="17.25" customHeight="1" x14ac:dyDescent="0.3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3">
      <c r="A576" s="8">
        <f t="shared" ref="A576:A612" si="169">H576</f>
        <v>423</v>
      </c>
      <c r="B576" s="9" t="str">
        <f t="shared" si="156"/>
        <v xml:space="preserve"> </v>
      </c>
      <c r="C576" s="45" t="str">
        <f t="shared" ref="C576:C695" si="170">IF(I576&gt;0,LEFT(E576,3),"  ")</f>
        <v xml:space="preserve">  </v>
      </c>
      <c r="D576" s="45" t="str">
        <f t="shared" ref="D576:D695" si="171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20000</v>
      </c>
      <c r="M576" s="109">
        <f>SUM(M577:M579)</f>
        <v>-12637</v>
      </c>
      <c r="N576" s="109">
        <f>SUM(N577:N579)</f>
        <v>7363</v>
      </c>
      <c r="O576" s="18"/>
    </row>
    <row r="577" spans="1:15" ht="26.4" x14ac:dyDescent="0.3">
      <c r="A577" s="8">
        <f t="shared" si="169"/>
        <v>4231</v>
      </c>
      <c r="B577" s="9">
        <f t="shared" si="156"/>
        <v>32</v>
      </c>
      <c r="C577" s="45" t="str">
        <f t="shared" si="170"/>
        <v>092</v>
      </c>
      <c r="D577" s="45" t="str">
        <f t="shared" si="171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>
        <v>10000</v>
      </c>
      <c r="M577" s="202">
        <v>-5000</v>
      </c>
      <c r="N577" s="202">
        <v>5000</v>
      </c>
      <c r="O577" s="76">
        <v>3210</v>
      </c>
    </row>
    <row r="578" spans="1:15" ht="17.25" customHeight="1" x14ac:dyDescent="0.3">
      <c r="A578" s="8">
        <f>H578</f>
        <v>4231</v>
      </c>
      <c r="B578" s="9">
        <f t="shared" si="156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3">
      <c r="A579" s="8">
        <f t="shared" si="169"/>
        <v>4231</v>
      </c>
      <c r="B579" s="9">
        <f t="shared" si="156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>
        <v>10000</v>
      </c>
      <c r="M579" s="202">
        <v>-7637</v>
      </c>
      <c r="N579" s="202">
        <v>2363</v>
      </c>
      <c r="O579" s="77">
        <v>7210</v>
      </c>
    </row>
    <row r="580" spans="1:15" ht="26.4" x14ac:dyDescent="0.3">
      <c r="A580" s="8">
        <f t="shared" si="169"/>
        <v>424</v>
      </c>
      <c r="B580" s="9" t="str">
        <f t="shared" si="156"/>
        <v xml:space="preserve"> </v>
      </c>
      <c r="C580" s="45" t="str">
        <f t="shared" si="170"/>
        <v xml:space="preserve">  </v>
      </c>
      <c r="D580" s="45" t="str">
        <f t="shared" si="171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1000</v>
      </c>
      <c r="M580" s="109">
        <f>SUM(M581:M585)</f>
        <v>7500</v>
      </c>
      <c r="N580" s="109">
        <f>SUM(N581:N585)</f>
        <v>8500</v>
      </c>
      <c r="O580" s="18"/>
    </row>
    <row r="581" spans="1:15" x14ac:dyDescent="0.3">
      <c r="A581" s="8">
        <f t="shared" si="169"/>
        <v>4241</v>
      </c>
      <c r="B581" s="9">
        <f t="shared" si="156"/>
        <v>32</v>
      </c>
      <c r="C581" s="45" t="str">
        <f t="shared" si="170"/>
        <v>092</v>
      </c>
      <c r="D581" s="45" t="str">
        <f t="shared" si="171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>
        <v>1000</v>
      </c>
      <c r="M581" s="202"/>
      <c r="N581" s="202">
        <v>1000</v>
      </c>
      <c r="O581" s="76">
        <v>3210</v>
      </c>
    </row>
    <row r="582" spans="1:15" ht="17.25" customHeight="1" x14ac:dyDescent="0.3">
      <c r="A582" s="8">
        <f t="shared" si="169"/>
        <v>4241</v>
      </c>
      <c r="B582" s="9">
        <f t="shared" si="156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3">
      <c r="A583" s="8">
        <f>H583</f>
        <v>4241</v>
      </c>
      <c r="B583" s="9">
        <f t="shared" si="156"/>
        <v>54</v>
      </c>
      <c r="C583" s="45" t="str">
        <f t="shared" ref="C583" si="172">IF(I583&gt;0,LEFT(E583,3),"  ")</f>
        <v>092</v>
      </c>
      <c r="D583" s="45" t="str">
        <f t="shared" ref="D583" si="173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/>
      <c r="M583" s="202">
        <v>7500</v>
      </c>
      <c r="N583" s="202">
        <v>7500</v>
      </c>
      <c r="O583" s="77">
        <v>5410</v>
      </c>
    </row>
    <row r="584" spans="1:15" ht="17.25" customHeight="1" x14ac:dyDescent="0.3">
      <c r="A584" s="8">
        <f t="shared" si="169"/>
        <v>4241</v>
      </c>
      <c r="B584" s="9">
        <f t="shared" si="156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/>
      <c r="M584" s="202"/>
      <c r="N584" s="202"/>
      <c r="O584" s="77">
        <v>6210</v>
      </c>
    </row>
    <row r="585" spans="1:15" ht="17.25" customHeight="1" x14ac:dyDescent="0.3">
      <c r="A585" s="8">
        <f t="shared" si="169"/>
        <v>4241</v>
      </c>
      <c r="B585" s="9">
        <f t="shared" si="156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3">
      <c r="A586" s="8">
        <f t="shared" si="169"/>
        <v>425</v>
      </c>
      <c r="B586" s="9" t="str">
        <f t="shared" si="156"/>
        <v xml:space="preserve"> </v>
      </c>
      <c r="C586" s="45" t="str">
        <f t="shared" si="170"/>
        <v xml:space="preserve">  </v>
      </c>
      <c r="D586" s="45" t="str">
        <f t="shared" si="171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3">
      <c r="A587" s="8">
        <f t="shared" si="169"/>
        <v>4251</v>
      </c>
      <c r="B587" s="9">
        <f t="shared" si="156"/>
        <v>32</v>
      </c>
      <c r="C587" s="45" t="str">
        <f t="shared" si="170"/>
        <v>092</v>
      </c>
      <c r="D587" s="45" t="str">
        <f t="shared" si="171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3">
      <c r="A588" s="8">
        <f t="shared" si="169"/>
        <v>426</v>
      </c>
      <c r="B588" s="9" t="str">
        <f t="shared" si="156"/>
        <v xml:space="preserve"> </v>
      </c>
      <c r="C588" s="45" t="str">
        <f t="shared" si="170"/>
        <v xml:space="preserve">  </v>
      </c>
      <c r="D588" s="45" t="str">
        <f t="shared" si="171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3">
      <c r="A589" s="8">
        <f t="shared" si="169"/>
        <v>4262</v>
      </c>
      <c r="B589" s="9">
        <f t="shared" si="156"/>
        <v>32</v>
      </c>
      <c r="C589" s="45" t="str">
        <f t="shared" si="170"/>
        <v>092</v>
      </c>
      <c r="D589" s="45" t="str">
        <f t="shared" si="171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6.4" x14ac:dyDescent="0.3">
      <c r="A590" s="8">
        <f t="shared" si="169"/>
        <v>45</v>
      </c>
      <c r="B590" s="9" t="str">
        <f t="shared" si="156"/>
        <v xml:space="preserve"> </v>
      </c>
      <c r="C590" s="45" t="str">
        <f t="shared" si="170"/>
        <v xml:space="preserve">  </v>
      </c>
      <c r="D590" s="45" t="str">
        <f t="shared" si="171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74">SUM(M591,M593)</f>
        <v>0</v>
      </c>
      <c r="N590" s="109">
        <f>SUM(N591,N593)</f>
        <v>0</v>
      </c>
      <c r="O590" s="18"/>
    </row>
    <row r="591" spans="1:15" ht="26.4" x14ac:dyDescent="0.3">
      <c r="A591" s="8">
        <f t="shared" si="169"/>
        <v>451</v>
      </c>
      <c r="B591" s="9" t="str">
        <f t="shared" si="156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6.4" x14ac:dyDescent="0.3">
      <c r="A592" s="8">
        <f t="shared" si="169"/>
        <v>4511</v>
      </c>
      <c r="B592" s="9">
        <f t="shared" si="156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6.4" x14ac:dyDescent="0.3">
      <c r="A593" s="8">
        <f t="shared" si="169"/>
        <v>452</v>
      </c>
      <c r="B593" s="9" t="str">
        <f t="shared" si="156"/>
        <v xml:space="preserve"> </v>
      </c>
      <c r="C593" s="45" t="str">
        <f t="shared" si="170"/>
        <v xml:space="preserve">  </v>
      </c>
      <c r="D593" s="45" t="str">
        <f t="shared" si="171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6.4" x14ac:dyDescent="0.3">
      <c r="A594" s="8">
        <f t="shared" si="169"/>
        <v>4521</v>
      </c>
      <c r="B594" s="9">
        <f t="shared" si="156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6.4" x14ac:dyDescent="0.3">
      <c r="A595" s="8">
        <f t="shared" si="169"/>
        <v>5</v>
      </c>
      <c r="B595" s="9" t="str">
        <f t="shared" ref="B595:B665" si="175">IF(J595&gt;0,G595," ")</f>
        <v xml:space="preserve"> </v>
      </c>
      <c r="C595" s="45" t="str">
        <f t="shared" si="170"/>
        <v xml:space="preserve">  </v>
      </c>
      <c r="D595" s="45" t="str">
        <f t="shared" si="171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6.4" x14ac:dyDescent="0.3">
      <c r="A596" s="8">
        <f t="shared" si="169"/>
        <v>54</v>
      </c>
      <c r="B596" s="9" t="str">
        <f t="shared" si="175"/>
        <v xml:space="preserve"> </v>
      </c>
      <c r="C596" s="45" t="str">
        <f t="shared" si="170"/>
        <v xml:space="preserve">  </v>
      </c>
      <c r="D596" s="45" t="str">
        <f t="shared" si="171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76">SUM(M597,M599)</f>
        <v>0</v>
      </c>
      <c r="N596" s="109">
        <f>SUM(N597,N599)</f>
        <v>0</v>
      </c>
      <c r="O596" s="18"/>
    </row>
    <row r="597" spans="1:15" ht="52.8" x14ac:dyDescent="0.3">
      <c r="A597" s="8">
        <f t="shared" ref="A597:A598" si="177">H597</f>
        <v>544</v>
      </c>
      <c r="B597" s="9" t="str">
        <f t="shared" ref="B597:B598" si="178">IF(J597&gt;0,G597," ")</f>
        <v xml:space="preserve"> </v>
      </c>
      <c r="C597" s="45" t="str">
        <f t="shared" ref="C597" si="179">IF(I597&gt;0,LEFT(E597,3),"  ")</f>
        <v xml:space="preserve">  </v>
      </c>
      <c r="D597" s="45" t="str">
        <f t="shared" ref="D597" si="180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9.6" x14ac:dyDescent="0.3">
      <c r="A598" s="8">
        <f t="shared" si="177"/>
        <v>5445</v>
      </c>
      <c r="B598" s="9">
        <f t="shared" si="178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9.6" x14ac:dyDescent="0.3">
      <c r="A599" s="8">
        <f t="shared" si="169"/>
        <v>545</v>
      </c>
      <c r="B599" s="9" t="str">
        <f t="shared" si="175"/>
        <v xml:space="preserve"> </v>
      </c>
      <c r="C599" s="45" t="str">
        <f t="shared" si="170"/>
        <v xml:space="preserve">  </v>
      </c>
      <c r="D599" s="45" t="str">
        <f t="shared" si="171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9.6" x14ac:dyDescent="0.3">
      <c r="A600" s="8">
        <f t="shared" si="169"/>
        <v>5453</v>
      </c>
      <c r="B600" s="9">
        <f t="shared" si="175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3">
      <c r="A601" s="8">
        <f t="shared" si="169"/>
        <v>0</v>
      </c>
      <c r="B601" s="9" t="str">
        <f t="shared" si="175"/>
        <v xml:space="preserve"> </v>
      </c>
      <c r="C601" s="45" t="str">
        <f t="shared" si="170"/>
        <v xml:space="preserve">  </v>
      </c>
      <c r="D601" s="45" t="str">
        <f t="shared" si="171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6.4" x14ac:dyDescent="0.3">
      <c r="A602" s="8" t="str">
        <f t="shared" si="169"/>
        <v>Program 1207</v>
      </c>
      <c r="B602" s="9" t="str">
        <f t="shared" si="175"/>
        <v xml:space="preserve"> </v>
      </c>
      <c r="C602" s="45" t="str">
        <f t="shared" si="170"/>
        <v xml:space="preserve">  </v>
      </c>
      <c r="D602" s="45" t="str">
        <f t="shared" si="171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198340</v>
      </c>
      <c r="M602" s="117">
        <f>SUM(M603,M624,M634,M653,M659,M665,M763,M691,M710,M729,M735,M741,M801,M782,M747)</f>
        <v>4192</v>
      </c>
      <c r="N602" s="117">
        <f>SUM(N603,N624,N634,N653,N659,N665,N763,N691,N710,N729,N735,N741,N801,N782,N747)</f>
        <v>202532</v>
      </c>
    </row>
    <row r="603" spans="1:15" ht="26.4" x14ac:dyDescent="0.3">
      <c r="A603" s="8" t="str">
        <f t="shared" si="169"/>
        <v>A 1207 04</v>
      </c>
      <c r="B603" s="9" t="str">
        <f t="shared" si="175"/>
        <v xml:space="preserve"> </v>
      </c>
      <c r="C603" s="45" t="str">
        <f t="shared" si="170"/>
        <v xml:space="preserve">  </v>
      </c>
      <c r="D603" s="45" t="str">
        <f t="shared" si="171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81">SUM(L604)</f>
        <v>8320</v>
      </c>
      <c r="M603" s="113">
        <f t="shared" si="181"/>
        <v>0</v>
      </c>
      <c r="N603" s="113">
        <f t="shared" si="181"/>
        <v>8320</v>
      </c>
      <c r="O603" s="18"/>
    </row>
    <row r="604" spans="1:15" x14ac:dyDescent="0.3">
      <c r="A604" s="8">
        <f t="shared" si="169"/>
        <v>3</v>
      </c>
      <c r="B604" s="9" t="str">
        <f t="shared" si="175"/>
        <v xml:space="preserve"> </v>
      </c>
      <c r="C604" s="45" t="str">
        <f t="shared" si="170"/>
        <v xml:space="preserve">  </v>
      </c>
      <c r="D604" s="45" t="str">
        <f t="shared" si="171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8320</v>
      </c>
      <c r="M604" s="109">
        <f>SUM(M605,M610)</f>
        <v>0</v>
      </c>
      <c r="N604" s="109">
        <f>SUM(N605,N610)</f>
        <v>8320</v>
      </c>
    </row>
    <row r="605" spans="1:15" x14ac:dyDescent="0.3">
      <c r="A605" s="8">
        <f t="shared" si="169"/>
        <v>31</v>
      </c>
      <c r="B605" s="9" t="str">
        <f t="shared" si="175"/>
        <v xml:space="preserve"> </v>
      </c>
      <c r="C605" s="45" t="str">
        <f t="shared" si="170"/>
        <v xml:space="preserve">  </v>
      </c>
      <c r="D605" s="45" t="str">
        <f t="shared" si="171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82">SUM(L606,L608)</f>
        <v>1134</v>
      </c>
      <c r="M605" s="109">
        <f t="shared" si="182"/>
        <v>0</v>
      </c>
      <c r="N605" s="109">
        <f t="shared" si="182"/>
        <v>1134</v>
      </c>
    </row>
    <row r="606" spans="1:15" x14ac:dyDescent="0.3">
      <c r="A606" s="8">
        <f t="shared" si="169"/>
        <v>311</v>
      </c>
      <c r="B606" s="9" t="str">
        <f t="shared" si="175"/>
        <v xml:space="preserve"> </v>
      </c>
      <c r="C606" s="45" t="str">
        <f t="shared" si="170"/>
        <v xml:space="preserve">  </v>
      </c>
      <c r="D606" s="45" t="str">
        <f t="shared" si="171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973</v>
      </c>
      <c r="M606" s="109">
        <f>SUM(M607)</f>
        <v>0</v>
      </c>
      <c r="N606" s="109">
        <f>SUM(N607)</f>
        <v>973</v>
      </c>
    </row>
    <row r="607" spans="1:15" x14ac:dyDescent="0.3">
      <c r="A607" s="8">
        <f t="shared" si="169"/>
        <v>3111</v>
      </c>
      <c r="B607" s="9">
        <f t="shared" si="175"/>
        <v>11</v>
      </c>
      <c r="C607" s="45" t="str">
        <f t="shared" si="170"/>
        <v>096</v>
      </c>
      <c r="D607" s="45" t="str">
        <f t="shared" si="171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>
        <v>973</v>
      </c>
      <c r="M607" s="202"/>
      <c r="N607" s="202">
        <v>973</v>
      </c>
    </row>
    <row r="608" spans="1:15" x14ac:dyDescent="0.3">
      <c r="A608" s="8">
        <f t="shared" si="169"/>
        <v>313</v>
      </c>
      <c r="B608" s="9" t="str">
        <f t="shared" si="175"/>
        <v xml:space="preserve"> </v>
      </c>
      <c r="C608" s="45" t="str">
        <f t="shared" si="170"/>
        <v xml:space="preserve">  </v>
      </c>
      <c r="D608" s="45" t="str">
        <f t="shared" si="171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161</v>
      </c>
      <c r="M608" s="109">
        <f>SUM(M609:M609)</f>
        <v>0</v>
      </c>
      <c r="N608" s="109">
        <f>SUM(N609:N609)</f>
        <v>161</v>
      </c>
    </row>
    <row r="609" spans="1:14" ht="26.4" x14ac:dyDescent="0.3">
      <c r="A609" s="8">
        <f t="shared" si="169"/>
        <v>3132</v>
      </c>
      <c r="B609" s="9">
        <f t="shared" si="175"/>
        <v>11</v>
      </c>
      <c r="C609" s="45" t="str">
        <f t="shared" si="170"/>
        <v>096</v>
      </c>
      <c r="D609" s="45" t="str">
        <f t="shared" si="171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>
        <v>161</v>
      </c>
      <c r="M609" s="202"/>
      <c r="N609" s="202">
        <v>161</v>
      </c>
    </row>
    <row r="610" spans="1:14" x14ac:dyDescent="0.3">
      <c r="A610" s="8">
        <f t="shared" si="169"/>
        <v>32</v>
      </c>
      <c r="B610" s="9" t="str">
        <f t="shared" si="175"/>
        <v xml:space="preserve"> </v>
      </c>
      <c r="C610" s="45" t="str">
        <f t="shared" si="170"/>
        <v xml:space="preserve">  </v>
      </c>
      <c r="D610" s="45" t="str">
        <f t="shared" si="171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83">SUM(L611,L614,L618,L620)</f>
        <v>7186</v>
      </c>
      <c r="M610" s="109">
        <f t="shared" si="183"/>
        <v>0</v>
      </c>
      <c r="N610" s="109">
        <f t="shared" si="183"/>
        <v>7186</v>
      </c>
    </row>
    <row r="611" spans="1:14" x14ac:dyDescent="0.3">
      <c r="A611" s="8">
        <f t="shared" si="169"/>
        <v>322</v>
      </c>
      <c r="B611" s="9" t="str">
        <f t="shared" si="175"/>
        <v xml:space="preserve"> </v>
      </c>
      <c r="C611" s="45" t="str">
        <f t="shared" si="170"/>
        <v xml:space="preserve">  </v>
      </c>
      <c r="D611" s="45" t="str">
        <f t="shared" si="171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355</v>
      </c>
      <c r="M611" s="109">
        <f>SUM(M612:M613)</f>
        <v>0</v>
      </c>
      <c r="N611" s="109">
        <f>SUM(N612:N613)</f>
        <v>355</v>
      </c>
    </row>
    <row r="612" spans="1:14" ht="26.4" x14ac:dyDescent="0.3">
      <c r="A612" s="8">
        <f t="shared" si="169"/>
        <v>3221</v>
      </c>
      <c r="B612" s="9">
        <f t="shared" si="175"/>
        <v>11</v>
      </c>
      <c r="C612" s="45" t="str">
        <f t="shared" si="170"/>
        <v>096</v>
      </c>
      <c r="D612" s="45" t="str">
        <f t="shared" si="171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>
        <v>355</v>
      </c>
      <c r="M612" s="202"/>
      <c r="N612" s="202">
        <v>355</v>
      </c>
    </row>
    <row r="613" spans="1:14" x14ac:dyDescent="0.3">
      <c r="A613" s="8">
        <f t="shared" ref="A613:A665" si="184">H613</f>
        <v>3222</v>
      </c>
      <c r="B613" s="9">
        <f t="shared" si="175"/>
        <v>11</v>
      </c>
      <c r="C613" s="45" t="str">
        <f t="shared" si="170"/>
        <v>096</v>
      </c>
      <c r="D613" s="45" t="str">
        <f t="shared" si="171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3">
      <c r="A614" s="8">
        <f t="shared" si="184"/>
        <v>323</v>
      </c>
      <c r="B614" s="9" t="str">
        <f t="shared" si="175"/>
        <v xml:space="preserve"> </v>
      </c>
      <c r="C614" s="45" t="str">
        <f t="shared" si="170"/>
        <v xml:space="preserve">  </v>
      </c>
      <c r="D614" s="45" t="str">
        <f t="shared" si="171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3171</v>
      </c>
      <c r="M614" s="109">
        <f>SUM(M615:M617)</f>
        <v>0</v>
      </c>
      <c r="N614" s="109">
        <f>SUM(N615:N617)</f>
        <v>3171</v>
      </c>
    </row>
    <row r="615" spans="1:14" x14ac:dyDescent="0.3">
      <c r="A615" s="8">
        <f t="shared" si="184"/>
        <v>3231</v>
      </c>
      <c r="B615" s="9">
        <f t="shared" si="175"/>
        <v>11</v>
      </c>
      <c r="C615" s="45" t="str">
        <f t="shared" si="170"/>
        <v>096</v>
      </c>
      <c r="D615" s="45" t="str">
        <f t="shared" si="171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3">
      <c r="A616" s="8">
        <f t="shared" si="184"/>
        <v>3237</v>
      </c>
      <c r="B616" s="9">
        <f t="shared" si="175"/>
        <v>11</v>
      </c>
      <c r="C616" s="45" t="str">
        <f t="shared" si="170"/>
        <v>096</v>
      </c>
      <c r="D616" s="45" t="str">
        <f t="shared" si="171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>
        <v>3171</v>
      </c>
      <c r="M616" s="202"/>
      <c r="N616" s="202">
        <v>3171</v>
      </c>
    </row>
    <row r="617" spans="1:14" x14ac:dyDescent="0.3">
      <c r="A617" s="8">
        <f t="shared" si="184"/>
        <v>3239</v>
      </c>
      <c r="B617" s="9">
        <f t="shared" si="175"/>
        <v>11</v>
      </c>
      <c r="C617" s="45" t="str">
        <f t="shared" si="170"/>
        <v>096</v>
      </c>
      <c r="D617" s="45" t="str">
        <f t="shared" si="171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6.4" x14ac:dyDescent="0.3">
      <c r="A618" s="8">
        <f t="shared" si="184"/>
        <v>324</v>
      </c>
      <c r="B618" s="9" t="str">
        <f t="shared" si="175"/>
        <v xml:space="preserve"> </v>
      </c>
      <c r="C618" s="45" t="str">
        <f t="shared" si="170"/>
        <v xml:space="preserve">  </v>
      </c>
      <c r="D618" s="45" t="str">
        <f t="shared" si="171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1460</v>
      </c>
      <c r="M618" s="109">
        <f>SUM(M619)</f>
        <v>0</v>
      </c>
      <c r="N618" s="109">
        <f>SUM(N619)</f>
        <v>1460</v>
      </c>
    </row>
    <row r="619" spans="1:14" ht="26.4" x14ac:dyDescent="0.3">
      <c r="A619" s="8">
        <f t="shared" si="184"/>
        <v>3241</v>
      </c>
      <c r="B619" s="9">
        <f t="shared" si="175"/>
        <v>11</v>
      </c>
      <c r="C619" s="45" t="str">
        <f t="shared" si="170"/>
        <v>096</v>
      </c>
      <c r="D619" s="45" t="str">
        <f t="shared" si="171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>
        <v>1460</v>
      </c>
      <c r="M619" s="202"/>
      <c r="N619" s="202">
        <v>1460</v>
      </c>
    </row>
    <row r="620" spans="1:14" ht="26.4" x14ac:dyDescent="0.3">
      <c r="A620" s="8">
        <f t="shared" si="184"/>
        <v>329</v>
      </c>
      <c r="B620" s="9" t="str">
        <f t="shared" si="175"/>
        <v xml:space="preserve"> </v>
      </c>
      <c r="C620" s="45" t="str">
        <f t="shared" si="170"/>
        <v xml:space="preserve">  </v>
      </c>
      <c r="D620" s="45" t="str">
        <f t="shared" si="171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2200</v>
      </c>
      <c r="M620" s="109">
        <f>SUM(M621:M622)</f>
        <v>0</v>
      </c>
      <c r="N620" s="109">
        <f>SUM(N621:N622)</f>
        <v>2200</v>
      </c>
    </row>
    <row r="621" spans="1:14" x14ac:dyDescent="0.3">
      <c r="A621" s="8">
        <f t="shared" si="184"/>
        <v>3293</v>
      </c>
      <c r="B621" s="9">
        <f t="shared" si="175"/>
        <v>11</v>
      </c>
      <c r="C621" s="45" t="str">
        <f t="shared" si="170"/>
        <v>096</v>
      </c>
      <c r="D621" s="45" t="str">
        <f t="shared" si="171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>
        <v>2200</v>
      </c>
      <c r="M621" s="202"/>
      <c r="N621" s="202">
        <v>2200</v>
      </c>
    </row>
    <row r="622" spans="1:14" ht="26.4" x14ac:dyDescent="0.3">
      <c r="A622" s="8">
        <f t="shared" si="184"/>
        <v>3299</v>
      </c>
      <c r="B622" s="9">
        <f t="shared" si="175"/>
        <v>11</v>
      </c>
      <c r="C622" s="45" t="str">
        <f t="shared" si="170"/>
        <v>096</v>
      </c>
      <c r="D622" s="45" t="str">
        <f t="shared" si="171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3">
      <c r="A623" s="8">
        <f t="shared" ref="A623" si="185">H623</f>
        <v>0</v>
      </c>
      <c r="B623" s="9" t="str">
        <f t="shared" ref="B623" si="186">IF(J623&gt;0,G623," ")</f>
        <v xml:space="preserve"> </v>
      </c>
      <c r="C623" s="45" t="str">
        <f t="shared" ref="C623" si="187">IF(I623&gt;0,LEFT(E623,3),"  ")</f>
        <v xml:space="preserve">  </v>
      </c>
      <c r="D623" s="45" t="str">
        <f t="shared" ref="D623" si="188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3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89">SUM(L625)</f>
        <v>0</v>
      </c>
      <c r="M624" s="113">
        <f t="shared" si="189"/>
        <v>0</v>
      </c>
      <c r="N624" s="113">
        <f t="shared" si="189"/>
        <v>0</v>
      </c>
    </row>
    <row r="625" spans="1:14" x14ac:dyDescent="0.3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89"/>
        <v>0</v>
      </c>
      <c r="M625" s="109">
        <f t="shared" si="189"/>
        <v>0</v>
      </c>
      <c r="N625" s="109">
        <f t="shared" si="189"/>
        <v>0</v>
      </c>
    </row>
    <row r="626" spans="1:14" x14ac:dyDescent="0.3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3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3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6.4" x14ac:dyDescent="0.3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3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6.4" x14ac:dyDescent="0.3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6.4" x14ac:dyDescent="0.3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3">
      <c r="A633" s="8">
        <f t="shared" si="184"/>
        <v>0</v>
      </c>
      <c r="B633" s="9" t="str">
        <f t="shared" si="175"/>
        <v xml:space="preserve"> </v>
      </c>
      <c r="C633" s="45" t="str">
        <f t="shared" si="170"/>
        <v xml:space="preserve">  </v>
      </c>
      <c r="D633" s="45" t="str">
        <f t="shared" si="171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9.6" x14ac:dyDescent="0.3">
      <c r="A634" s="8" t="str">
        <f t="shared" si="184"/>
        <v>T 1207 16</v>
      </c>
      <c r="B634" s="9" t="str">
        <f t="shared" si="175"/>
        <v xml:space="preserve"> </v>
      </c>
      <c r="C634" s="45" t="str">
        <f t="shared" si="170"/>
        <v xml:space="preserve">  </v>
      </c>
      <c r="D634" s="45" t="str">
        <f t="shared" si="171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0</v>
      </c>
      <c r="M634" s="113">
        <f>SUM(M635)</f>
        <v>0</v>
      </c>
      <c r="N634" s="113">
        <f>SUM(N635)</f>
        <v>0</v>
      </c>
    </row>
    <row r="635" spans="1:14" x14ac:dyDescent="0.3">
      <c r="A635" s="8">
        <f t="shared" si="184"/>
        <v>3</v>
      </c>
      <c r="B635" s="9" t="str">
        <f t="shared" si="175"/>
        <v xml:space="preserve"> </v>
      </c>
      <c r="C635" s="45" t="str">
        <f t="shared" si="170"/>
        <v xml:space="preserve">  </v>
      </c>
      <c r="D635" s="45" t="str">
        <f t="shared" si="171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0">SUM(L636)</f>
        <v>0</v>
      </c>
      <c r="M635" s="109">
        <f t="shared" si="190"/>
        <v>0</v>
      </c>
      <c r="N635" s="109">
        <f t="shared" si="190"/>
        <v>0</v>
      </c>
    </row>
    <row r="636" spans="1:14" x14ac:dyDescent="0.3">
      <c r="A636" s="8">
        <f t="shared" si="184"/>
        <v>32</v>
      </c>
      <c r="B636" s="9" t="str">
        <f t="shared" si="175"/>
        <v xml:space="preserve"> </v>
      </c>
      <c r="C636" s="45" t="str">
        <f t="shared" si="170"/>
        <v xml:space="preserve">  </v>
      </c>
      <c r="D636" s="45" t="str">
        <f t="shared" si="171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0</v>
      </c>
      <c r="M636" s="109">
        <f>SUM(M637,M640,M644,M648)</f>
        <v>0</v>
      </c>
      <c r="N636" s="109">
        <f>SUM(N637,N640,N644,N648)</f>
        <v>0</v>
      </c>
    </row>
    <row r="637" spans="1:14" x14ac:dyDescent="0.3">
      <c r="A637" s="8">
        <f t="shared" si="184"/>
        <v>321</v>
      </c>
      <c r="B637" s="9" t="str">
        <f t="shared" si="175"/>
        <v xml:space="preserve"> </v>
      </c>
      <c r="C637" s="45" t="str">
        <f t="shared" si="170"/>
        <v xml:space="preserve">  </v>
      </c>
      <c r="D637" s="45" t="str">
        <f t="shared" si="171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0</v>
      </c>
      <c r="M637" s="109">
        <f>SUM(M638:M639)</f>
        <v>0</v>
      </c>
      <c r="N637" s="109">
        <f>SUM(N638:N639)</f>
        <v>0</v>
      </c>
    </row>
    <row r="638" spans="1:14" x14ac:dyDescent="0.3">
      <c r="A638" s="8">
        <f t="shared" si="184"/>
        <v>3211</v>
      </c>
      <c r="B638" s="9">
        <f t="shared" si="175"/>
        <v>11</v>
      </c>
      <c r="C638" s="45" t="str">
        <f t="shared" si="170"/>
        <v>091</v>
      </c>
      <c r="D638" s="45" t="str">
        <f t="shared" si="171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/>
      <c r="M638" s="202"/>
      <c r="N638" s="202"/>
    </row>
    <row r="639" spans="1:14" x14ac:dyDescent="0.3">
      <c r="A639" s="8">
        <f t="shared" si="184"/>
        <v>3213</v>
      </c>
      <c r="B639" s="9">
        <f t="shared" si="175"/>
        <v>11</v>
      </c>
      <c r="C639" s="45" t="str">
        <f t="shared" si="170"/>
        <v>091</v>
      </c>
      <c r="D639" s="45" t="str">
        <f t="shared" si="171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3">
      <c r="A640" s="8">
        <f t="shared" si="184"/>
        <v>322</v>
      </c>
      <c r="B640" s="9" t="str">
        <f t="shared" si="175"/>
        <v xml:space="preserve"> </v>
      </c>
      <c r="C640" s="45" t="str">
        <f t="shared" si="170"/>
        <v xml:space="preserve">  </v>
      </c>
      <c r="D640" s="45" t="str">
        <f t="shared" si="171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0</v>
      </c>
      <c r="M640" s="109">
        <f>SUM(M641:M643)</f>
        <v>0</v>
      </c>
      <c r="N640" s="109">
        <f>SUM(N641:N643)</f>
        <v>0</v>
      </c>
    </row>
    <row r="641" spans="1:15" ht="26.4" x14ac:dyDescent="0.3">
      <c r="A641" s="8">
        <f t="shared" si="184"/>
        <v>3221</v>
      </c>
      <c r="B641" s="9">
        <f t="shared" si="175"/>
        <v>11</v>
      </c>
      <c r="C641" s="45" t="str">
        <f t="shared" si="170"/>
        <v>091</v>
      </c>
      <c r="D641" s="45" t="str">
        <f t="shared" si="171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/>
      <c r="M641" s="202"/>
      <c r="N641" s="202"/>
    </row>
    <row r="642" spans="1:15" x14ac:dyDescent="0.3">
      <c r="A642" s="8">
        <f t="shared" si="184"/>
        <v>3222</v>
      </c>
      <c r="B642" s="9">
        <f t="shared" si="175"/>
        <v>11</v>
      </c>
      <c r="C642" s="45" t="str">
        <f t="shared" si="170"/>
        <v>091</v>
      </c>
      <c r="D642" s="45" t="str">
        <f t="shared" si="171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3">
      <c r="A643" s="8">
        <f t="shared" si="184"/>
        <v>3225</v>
      </c>
      <c r="B643" s="9">
        <f t="shared" si="175"/>
        <v>11</v>
      </c>
      <c r="C643" s="45" t="str">
        <f t="shared" si="170"/>
        <v>091</v>
      </c>
      <c r="D643" s="45" t="str">
        <f t="shared" si="171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3">
      <c r="A644" s="8">
        <f t="shared" si="184"/>
        <v>323</v>
      </c>
      <c r="B644" s="9" t="str">
        <f t="shared" si="175"/>
        <v xml:space="preserve"> </v>
      </c>
      <c r="C644" s="45" t="str">
        <f t="shared" si="170"/>
        <v xml:space="preserve">  </v>
      </c>
      <c r="D644" s="45" t="str">
        <f t="shared" si="171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3">
      <c r="A645" s="8">
        <f t="shared" si="184"/>
        <v>3231</v>
      </c>
      <c r="B645" s="9">
        <f t="shared" si="175"/>
        <v>11</v>
      </c>
      <c r="C645" s="45" t="str">
        <f t="shared" si="170"/>
        <v>091</v>
      </c>
      <c r="D645" s="45" t="str">
        <f t="shared" si="171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3">
      <c r="A646" s="8">
        <f t="shared" si="184"/>
        <v>3237</v>
      </c>
      <c r="B646" s="9">
        <f t="shared" si="175"/>
        <v>11</v>
      </c>
      <c r="C646" s="45" t="str">
        <f t="shared" si="170"/>
        <v>091</v>
      </c>
      <c r="D646" s="45" t="str">
        <f t="shared" si="171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3">
      <c r="A647" s="8">
        <f t="shared" si="184"/>
        <v>3239</v>
      </c>
      <c r="B647" s="9">
        <f t="shared" si="175"/>
        <v>11</v>
      </c>
      <c r="C647" s="45" t="str">
        <f t="shared" si="170"/>
        <v>091</v>
      </c>
      <c r="D647" s="45" t="str">
        <f t="shared" si="171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6.4" x14ac:dyDescent="0.3">
      <c r="A648" s="8">
        <f t="shared" si="184"/>
        <v>329</v>
      </c>
      <c r="B648" s="9" t="str">
        <f t="shared" si="175"/>
        <v xml:space="preserve"> </v>
      </c>
      <c r="C648" s="45" t="str">
        <f t="shared" si="170"/>
        <v xml:space="preserve">  </v>
      </c>
      <c r="D648" s="45" t="str">
        <f t="shared" si="171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0</v>
      </c>
      <c r="M648" s="109">
        <f>SUM(M649:M651)</f>
        <v>0</v>
      </c>
      <c r="N648" s="109">
        <f>SUM(N649:N651)</f>
        <v>0</v>
      </c>
    </row>
    <row r="649" spans="1:15" ht="26.4" x14ac:dyDescent="0.3">
      <c r="A649" s="8">
        <f t="shared" si="184"/>
        <v>3291</v>
      </c>
      <c r="B649" s="9">
        <f t="shared" si="175"/>
        <v>11</v>
      </c>
      <c r="C649" s="45" t="str">
        <f t="shared" si="170"/>
        <v>091</v>
      </c>
      <c r="D649" s="45" t="str">
        <f t="shared" si="171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3">
      <c r="A650" s="8">
        <f t="shared" si="184"/>
        <v>3293</v>
      </c>
      <c r="B650" s="9">
        <f t="shared" si="175"/>
        <v>11</v>
      </c>
      <c r="C650" s="45" t="str">
        <f t="shared" si="170"/>
        <v>091</v>
      </c>
      <c r="D650" s="45" t="str">
        <f t="shared" si="171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/>
      <c r="M650" s="202"/>
      <c r="N650" s="202"/>
    </row>
    <row r="651" spans="1:15" ht="26.4" x14ac:dyDescent="0.3">
      <c r="A651" s="8">
        <f t="shared" si="184"/>
        <v>3299</v>
      </c>
      <c r="B651" s="9">
        <f t="shared" si="175"/>
        <v>11</v>
      </c>
      <c r="C651" s="45" t="str">
        <f t="shared" si="170"/>
        <v>091</v>
      </c>
      <c r="D651" s="45" t="str">
        <f t="shared" si="171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/>
      <c r="M651" s="202"/>
      <c r="N651" s="202"/>
    </row>
    <row r="652" spans="1:15" x14ac:dyDescent="0.3">
      <c r="A652" s="8">
        <f t="shared" si="184"/>
        <v>0</v>
      </c>
      <c r="B652" s="9" t="str">
        <f t="shared" si="175"/>
        <v xml:space="preserve"> </v>
      </c>
      <c r="C652" s="45" t="str">
        <f t="shared" si="170"/>
        <v xml:space="preserve">  </v>
      </c>
      <c r="D652" s="45" t="str">
        <f t="shared" si="171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9.6" x14ac:dyDescent="0.3">
      <c r="A653" s="8" t="str">
        <f t="shared" si="184"/>
        <v>K 1207 17</v>
      </c>
      <c r="B653" s="9" t="str">
        <f t="shared" si="175"/>
        <v xml:space="preserve"> </v>
      </c>
      <c r="C653" s="45" t="str">
        <f t="shared" si="170"/>
        <v xml:space="preserve">  </v>
      </c>
      <c r="D653" s="45" t="str">
        <f t="shared" si="171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191">SUM(L654)</f>
        <v>2800</v>
      </c>
      <c r="M653" s="113">
        <f t="shared" si="191"/>
        <v>-58</v>
      </c>
      <c r="N653" s="113">
        <f t="shared" si="191"/>
        <v>2742</v>
      </c>
      <c r="O653" s="18"/>
    </row>
    <row r="654" spans="1:15" ht="26.4" x14ac:dyDescent="0.3">
      <c r="A654" s="8">
        <f t="shared" si="184"/>
        <v>4</v>
      </c>
      <c r="B654" s="9" t="str">
        <f t="shared" si="175"/>
        <v xml:space="preserve"> </v>
      </c>
      <c r="C654" s="45" t="str">
        <f t="shared" si="170"/>
        <v xml:space="preserve">  </v>
      </c>
      <c r="D654" s="45" t="str">
        <f t="shared" si="171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191"/>
        <v>2800</v>
      </c>
      <c r="M654" s="109">
        <f t="shared" si="191"/>
        <v>-58</v>
      </c>
      <c r="N654" s="109">
        <f t="shared" si="191"/>
        <v>2742</v>
      </c>
    </row>
    <row r="655" spans="1:15" ht="26.4" x14ac:dyDescent="0.3">
      <c r="A655" s="8">
        <f t="shared" si="184"/>
        <v>42</v>
      </c>
      <c r="B655" s="9" t="str">
        <f t="shared" si="175"/>
        <v xml:space="preserve"> </v>
      </c>
      <c r="C655" s="45" t="str">
        <f t="shared" si="170"/>
        <v xml:space="preserve">  </v>
      </c>
      <c r="D655" s="45" t="str">
        <f t="shared" si="171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191"/>
        <v>2800</v>
      </c>
      <c r="M655" s="109">
        <f t="shared" si="191"/>
        <v>-58</v>
      </c>
      <c r="N655" s="109">
        <f t="shared" si="191"/>
        <v>2742</v>
      </c>
      <c r="O655" s="18"/>
    </row>
    <row r="656" spans="1:15" ht="26.4" x14ac:dyDescent="0.3">
      <c r="A656" s="8">
        <f t="shared" si="184"/>
        <v>424</v>
      </c>
      <c r="B656" s="9" t="str">
        <f t="shared" si="175"/>
        <v xml:space="preserve"> </v>
      </c>
      <c r="C656" s="45" t="str">
        <f t="shared" si="170"/>
        <v xml:space="preserve">  </v>
      </c>
      <c r="D656" s="45" t="str">
        <f t="shared" si="171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191"/>
        <v>2800</v>
      </c>
      <c r="M656" s="109">
        <f t="shared" si="191"/>
        <v>-58</v>
      </c>
      <c r="N656" s="109">
        <f t="shared" si="191"/>
        <v>2742</v>
      </c>
      <c r="O656" s="18"/>
    </row>
    <row r="657" spans="1:15" x14ac:dyDescent="0.3">
      <c r="A657" s="8">
        <f t="shared" si="184"/>
        <v>4241</v>
      </c>
      <c r="B657" s="9">
        <f t="shared" si="175"/>
        <v>11</v>
      </c>
      <c r="C657" s="45" t="str">
        <f t="shared" si="170"/>
        <v>091</v>
      </c>
      <c r="D657" s="45" t="str">
        <f t="shared" si="171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2800</v>
      </c>
      <c r="M657" s="202">
        <v>-58</v>
      </c>
      <c r="N657" s="202">
        <v>2742</v>
      </c>
      <c r="O657" s="18"/>
    </row>
    <row r="658" spans="1:15" x14ac:dyDescent="0.3">
      <c r="A658" s="8">
        <f t="shared" si="184"/>
        <v>0</v>
      </c>
      <c r="B658" s="9" t="str">
        <f t="shared" si="175"/>
        <v xml:space="preserve"> </v>
      </c>
      <c r="C658" s="45" t="str">
        <f t="shared" si="170"/>
        <v xml:space="preserve">  </v>
      </c>
      <c r="D658" s="45" t="str">
        <f t="shared" si="171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3">
      <c r="A659" s="8" t="str">
        <f t="shared" si="184"/>
        <v>T 1207 10</v>
      </c>
      <c r="B659" s="9" t="str">
        <f t="shared" si="175"/>
        <v xml:space="preserve"> </v>
      </c>
      <c r="C659" s="45" t="str">
        <f t="shared" si="170"/>
        <v xml:space="preserve">  </v>
      </c>
      <c r="D659" s="45" t="str">
        <f t="shared" si="171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0</v>
      </c>
      <c r="M659" s="113">
        <f>SUM(M660)</f>
        <v>0</v>
      </c>
      <c r="N659" s="113">
        <f>SUM(N660)</f>
        <v>0</v>
      </c>
      <c r="O659" s="18"/>
    </row>
    <row r="660" spans="1:15" x14ac:dyDescent="0.3">
      <c r="A660" s="8">
        <f t="shared" si="184"/>
        <v>3</v>
      </c>
      <c r="B660" s="9" t="str">
        <f t="shared" si="175"/>
        <v xml:space="preserve"> </v>
      </c>
      <c r="C660" s="45" t="str">
        <f t="shared" si="170"/>
        <v xml:space="preserve">  </v>
      </c>
      <c r="D660" s="45" t="str">
        <f t="shared" si="171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192">SUM(L661)</f>
        <v>0</v>
      </c>
      <c r="M660" s="109">
        <f t="shared" si="192"/>
        <v>0</v>
      </c>
      <c r="N660" s="109">
        <f t="shared" si="192"/>
        <v>0</v>
      </c>
      <c r="O660" s="18"/>
    </row>
    <row r="661" spans="1:15" x14ac:dyDescent="0.3">
      <c r="A661" s="8">
        <f t="shared" si="184"/>
        <v>32</v>
      </c>
      <c r="B661" s="9" t="str">
        <f t="shared" si="175"/>
        <v xml:space="preserve"> </v>
      </c>
      <c r="C661" s="45" t="str">
        <f t="shared" si="170"/>
        <v xml:space="preserve">  </v>
      </c>
      <c r="D661" s="45" t="str">
        <f t="shared" si="171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192"/>
        <v>0</v>
      </c>
      <c r="M661" s="109">
        <f t="shared" si="192"/>
        <v>0</v>
      </c>
      <c r="N661" s="109">
        <f t="shared" si="192"/>
        <v>0</v>
      </c>
      <c r="O661" s="18"/>
    </row>
    <row r="662" spans="1:15" x14ac:dyDescent="0.3">
      <c r="A662" s="8">
        <f t="shared" si="184"/>
        <v>322</v>
      </c>
      <c r="B662" s="9" t="str">
        <f t="shared" si="175"/>
        <v xml:space="preserve"> </v>
      </c>
      <c r="C662" s="45" t="str">
        <f t="shared" si="170"/>
        <v xml:space="preserve">  </v>
      </c>
      <c r="D662" s="45" t="str">
        <f t="shared" si="171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192"/>
        <v>0</v>
      </c>
      <c r="M662" s="109">
        <f t="shared" si="192"/>
        <v>0</v>
      </c>
      <c r="N662" s="109">
        <f t="shared" si="192"/>
        <v>0</v>
      </c>
      <c r="O662" s="18"/>
    </row>
    <row r="663" spans="1:15" x14ac:dyDescent="0.3">
      <c r="A663" s="8">
        <f t="shared" si="184"/>
        <v>3222</v>
      </c>
      <c r="B663" s="9">
        <f t="shared" si="175"/>
        <v>11</v>
      </c>
      <c r="C663" s="45" t="str">
        <f t="shared" si="170"/>
        <v>091</v>
      </c>
      <c r="D663" s="45" t="str">
        <f t="shared" si="171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/>
      <c r="M663" s="202"/>
      <c r="N663" s="202"/>
      <c r="O663" s="32"/>
    </row>
    <row r="664" spans="1:15" x14ac:dyDescent="0.3">
      <c r="A664" s="8">
        <f t="shared" si="184"/>
        <v>0</v>
      </c>
      <c r="B664" s="9" t="str">
        <f t="shared" si="175"/>
        <v xml:space="preserve"> </v>
      </c>
      <c r="C664" s="45" t="str">
        <f t="shared" si="170"/>
        <v xml:space="preserve">  </v>
      </c>
      <c r="D664" s="45" t="str">
        <f t="shared" si="171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ht="26.4" x14ac:dyDescent="0.3">
      <c r="A665" s="8" t="str">
        <f t="shared" si="184"/>
        <v>T 1207 11</v>
      </c>
      <c r="B665" s="9" t="str">
        <f t="shared" si="175"/>
        <v xml:space="preserve"> </v>
      </c>
      <c r="C665" s="45" t="str">
        <f t="shared" si="170"/>
        <v xml:space="preserve">  </v>
      </c>
      <c r="D665" s="45" t="str">
        <f t="shared" si="171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134130</v>
      </c>
      <c r="M665" s="113">
        <f>SUM(M669)</f>
        <v>-11934</v>
      </c>
      <c r="N665" s="113">
        <f>SUM(N669)</f>
        <v>122196</v>
      </c>
      <c r="O665" s="18"/>
    </row>
    <row r="666" spans="1:15" ht="26.4" x14ac:dyDescent="0.3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1500</v>
      </c>
      <c r="M666" s="115">
        <f>SUMIF($G$669:$G$690,$H666,M$669:M$690)</f>
        <v>-1380</v>
      </c>
      <c r="N666" s="115">
        <f>SUMIF($G$669:$G$690,$H666,N$669:N$690)</f>
        <v>120</v>
      </c>
      <c r="O666" s="18"/>
    </row>
    <row r="667" spans="1:15" ht="26.4" x14ac:dyDescent="0.3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193">SUMIF($G$669:$G$690,$H667,L$669:L$690)</f>
        <v>3500</v>
      </c>
      <c r="M667" s="115">
        <f t="shared" si="193"/>
        <v>-3220</v>
      </c>
      <c r="N667" s="115">
        <f t="shared" si="193"/>
        <v>280</v>
      </c>
      <c r="O667" s="18"/>
    </row>
    <row r="668" spans="1:15" ht="26.4" x14ac:dyDescent="0.3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129130</v>
      </c>
      <c r="M668" s="115">
        <f>SUMIF($G$669:$G$690,$H668,M$669:M$690)</f>
        <v>-7334</v>
      </c>
      <c r="N668" s="115">
        <f>SUMIF($G$669:$G$690,$H668,N$669:N$690)</f>
        <v>121796</v>
      </c>
      <c r="O668" s="18"/>
    </row>
    <row r="669" spans="1:15" x14ac:dyDescent="0.3">
      <c r="A669" s="8">
        <f t="shared" ref="A669:A732" si="194">H669</f>
        <v>3</v>
      </c>
      <c r="B669" s="9" t="str">
        <f t="shared" ref="B669:B732" si="195">IF(J669&gt;0,G669," ")</f>
        <v xml:space="preserve"> </v>
      </c>
      <c r="C669" s="45" t="str">
        <f t="shared" si="170"/>
        <v xml:space="preserve">  </v>
      </c>
      <c r="D669" s="45" t="str">
        <f t="shared" si="171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134130</v>
      </c>
      <c r="M669" s="109">
        <f>SUM(M670,M677)</f>
        <v>-11934</v>
      </c>
      <c r="N669" s="109">
        <f>SUM(N670,N677)</f>
        <v>122196</v>
      </c>
      <c r="O669" s="18"/>
    </row>
    <row r="670" spans="1:15" x14ac:dyDescent="0.3">
      <c r="A670" s="8">
        <f t="shared" si="194"/>
        <v>31</v>
      </c>
      <c r="B670" s="9" t="str">
        <f t="shared" si="195"/>
        <v xml:space="preserve"> </v>
      </c>
      <c r="C670" s="45" t="str">
        <f t="shared" si="170"/>
        <v xml:space="preserve">  </v>
      </c>
      <c r="D670" s="45" t="str">
        <f t="shared" si="171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117130</v>
      </c>
      <c r="M670" s="109">
        <f>SUM(M671,M673,M675)</f>
        <v>802</v>
      </c>
      <c r="N670" s="109">
        <f>SUM(N671,N673,N675)</f>
        <v>117932</v>
      </c>
      <c r="O670" s="18"/>
    </row>
    <row r="671" spans="1:15" x14ac:dyDescent="0.3">
      <c r="A671" s="8">
        <f t="shared" si="194"/>
        <v>311</v>
      </c>
      <c r="B671" s="9" t="str">
        <f t="shared" si="195"/>
        <v xml:space="preserve"> </v>
      </c>
      <c r="C671" s="45" t="str">
        <f t="shared" si="170"/>
        <v xml:space="preserve">  </v>
      </c>
      <c r="D671" s="45" t="str">
        <f t="shared" si="171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90000</v>
      </c>
      <c r="M671" s="109">
        <f>SUM(M672:M672)</f>
        <v>250</v>
      </c>
      <c r="N671" s="109">
        <f>SUM(N672:N672)</f>
        <v>90250</v>
      </c>
      <c r="O671" s="18"/>
    </row>
    <row r="672" spans="1:15" x14ac:dyDescent="0.3">
      <c r="A672" s="8">
        <f t="shared" si="194"/>
        <v>3111</v>
      </c>
      <c r="B672" s="9">
        <f t="shared" si="195"/>
        <v>52</v>
      </c>
      <c r="C672" s="45" t="str">
        <f t="shared" si="170"/>
        <v>091</v>
      </c>
      <c r="D672" s="45" t="str">
        <f t="shared" si="171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>
        <v>90000</v>
      </c>
      <c r="M672" s="202">
        <v>250</v>
      </c>
      <c r="N672" s="202">
        <v>90250</v>
      </c>
      <c r="O672" s="66">
        <v>526</v>
      </c>
    </row>
    <row r="673" spans="1:15" x14ac:dyDescent="0.3">
      <c r="A673" s="8">
        <f t="shared" si="194"/>
        <v>312</v>
      </c>
      <c r="B673" s="9" t="str">
        <f t="shared" si="195"/>
        <v xml:space="preserve"> </v>
      </c>
      <c r="C673" s="45" t="str">
        <f t="shared" si="170"/>
        <v xml:space="preserve">  </v>
      </c>
      <c r="D673" s="45" t="str">
        <f t="shared" si="171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8500</v>
      </c>
      <c r="M673" s="109">
        <f>SUM(M674)</f>
        <v>4700</v>
      </c>
      <c r="N673" s="109">
        <f>SUM(N674)</f>
        <v>13200</v>
      </c>
      <c r="O673" s="18"/>
    </row>
    <row r="674" spans="1:15" x14ac:dyDescent="0.3">
      <c r="A674" s="8">
        <f t="shared" si="194"/>
        <v>3121</v>
      </c>
      <c r="B674" s="9">
        <f t="shared" si="195"/>
        <v>52</v>
      </c>
      <c r="C674" s="45" t="str">
        <f t="shared" si="170"/>
        <v>091</v>
      </c>
      <c r="D674" s="45" t="str">
        <f t="shared" si="171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>
        <v>8500</v>
      </c>
      <c r="M674" s="202">
        <v>4700</v>
      </c>
      <c r="N674" s="202">
        <v>13200</v>
      </c>
      <c r="O674" s="66">
        <v>526</v>
      </c>
    </row>
    <row r="675" spans="1:15" x14ac:dyDescent="0.3">
      <c r="A675" s="8">
        <f t="shared" si="194"/>
        <v>313</v>
      </c>
      <c r="B675" s="9" t="str">
        <f t="shared" si="195"/>
        <v xml:space="preserve"> </v>
      </c>
      <c r="C675" s="45" t="str">
        <f t="shared" si="170"/>
        <v xml:space="preserve">  </v>
      </c>
      <c r="D675" s="45" t="str">
        <f t="shared" si="171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18630</v>
      </c>
      <c r="M675" s="109">
        <f>SUM(M676:M676)</f>
        <v>-4148</v>
      </c>
      <c r="N675" s="109">
        <f>SUM(N676:N676)</f>
        <v>14482</v>
      </c>
      <c r="O675" s="18"/>
    </row>
    <row r="676" spans="1:15" ht="26.4" x14ac:dyDescent="0.3">
      <c r="A676" s="8">
        <f t="shared" si="194"/>
        <v>3132</v>
      </c>
      <c r="B676" s="9">
        <f t="shared" si="195"/>
        <v>52</v>
      </c>
      <c r="C676" s="45" t="str">
        <f t="shared" si="170"/>
        <v>091</v>
      </c>
      <c r="D676" s="45" t="str">
        <f t="shared" si="171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>
        <v>18630</v>
      </c>
      <c r="M676" s="202">
        <v>-4148</v>
      </c>
      <c r="N676" s="202">
        <v>14482</v>
      </c>
      <c r="O676" s="66">
        <v>526</v>
      </c>
    </row>
    <row r="677" spans="1:15" x14ac:dyDescent="0.3">
      <c r="A677" s="8">
        <f t="shared" si="194"/>
        <v>32</v>
      </c>
      <c r="B677" s="9" t="str">
        <f t="shared" si="195"/>
        <v xml:space="preserve"> </v>
      </c>
      <c r="C677" s="45" t="str">
        <f t="shared" si="170"/>
        <v xml:space="preserve">  </v>
      </c>
      <c r="D677" s="45" t="str">
        <f t="shared" si="171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17000</v>
      </c>
      <c r="M677" s="109">
        <f>SUM(M678,M682,M687)</f>
        <v>-12736</v>
      </c>
      <c r="N677" s="109">
        <f>SUM(N678,N682,N687)</f>
        <v>4264</v>
      </c>
    </row>
    <row r="678" spans="1:15" x14ac:dyDescent="0.3">
      <c r="A678" s="8">
        <f t="shared" si="194"/>
        <v>321</v>
      </c>
      <c r="B678" s="9" t="str">
        <f t="shared" si="195"/>
        <v xml:space="preserve"> </v>
      </c>
      <c r="C678" s="45" t="str">
        <f t="shared" si="170"/>
        <v xml:space="preserve">  </v>
      </c>
      <c r="D678" s="45" t="str">
        <f t="shared" si="171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13700</v>
      </c>
      <c r="M678" s="109">
        <f>SUM(M679:M681)</f>
        <v>-9436</v>
      </c>
      <c r="N678" s="109">
        <f>SUM(N679:N681)</f>
        <v>4264</v>
      </c>
    </row>
    <row r="679" spans="1:15" x14ac:dyDescent="0.3">
      <c r="A679" s="8">
        <f t="shared" si="194"/>
        <v>3211</v>
      </c>
      <c r="B679" s="9">
        <f t="shared" si="195"/>
        <v>11</v>
      </c>
      <c r="C679" s="45" t="str">
        <f t="shared" si="170"/>
        <v>091</v>
      </c>
      <c r="D679" s="45" t="str">
        <f t="shared" si="171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>
        <v>510</v>
      </c>
      <c r="M679" s="202">
        <v>-390</v>
      </c>
      <c r="N679" s="202">
        <v>120</v>
      </c>
    </row>
    <row r="680" spans="1:15" x14ac:dyDescent="0.3">
      <c r="A680" s="8">
        <f t="shared" si="194"/>
        <v>3211</v>
      </c>
      <c r="B680" s="9">
        <f t="shared" si="195"/>
        <v>51</v>
      </c>
      <c r="C680" s="45" t="str">
        <f t="shared" si="170"/>
        <v>091</v>
      </c>
      <c r="D680" s="45" t="str">
        <f t="shared" si="171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>
        <v>1190</v>
      </c>
      <c r="M680" s="202">
        <v>-910</v>
      </c>
      <c r="N680" s="202">
        <v>280</v>
      </c>
      <c r="O680" s="75">
        <v>5103</v>
      </c>
    </row>
    <row r="681" spans="1:15" ht="26.4" x14ac:dyDescent="0.3">
      <c r="A681" s="8">
        <f t="shared" si="194"/>
        <v>3212</v>
      </c>
      <c r="B681" s="9">
        <f t="shared" si="195"/>
        <v>52</v>
      </c>
      <c r="C681" s="45" t="str">
        <f t="shared" si="170"/>
        <v>091</v>
      </c>
      <c r="D681" s="45" t="str">
        <f t="shared" si="171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>
        <v>12000</v>
      </c>
      <c r="M681" s="202">
        <v>-8136</v>
      </c>
      <c r="N681" s="202">
        <v>3864</v>
      </c>
      <c r="O681" s="66">
        <v>526</v>
      </c>
    </row>
    <row r="682" spans="1:15" x14ac:dyDescent="0.3">
      <c r="A682" s="8">
        <f t="shared" si="194"/>
        <v>323</v>
      </c>
      <c r="B682" s="9" t="str">
        <f t="shared" si="195"/>
        <v xml:space="preserve"> </v>
      </c>
      <c r="C682" s="45" t="str">
        <f t="shared" si="170"/>
        <v xml:space="preserve">  </v>
      </c>
      <c r="D682" s="45" t="str">
        <f t="shared" si="171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2900</v>
      </c>
      <c r="M682" s="109">
        <f>SUM(M683:M686)</f>
        <v>-2900</v>
      </c>
      <c r="N682" s="109">
        <f>SUM(N683:N686)</f>
        <v>0</v>
      </c>
      <c r="O682" s="18"/>
    </row>
    <row r="683" spans="1:15" x14ac:dyDescent="0.3">
      <c r="A683" s="8">
        <f t="shared" si="194"/>
        <v>3237</v>
      </c>
      <c r="B683" s="9">
        <f t="shared" si="195"/>
        <v>11</v>
      </c>
      <c r="C683" s="45" t="str">
        <f t="shared" si="170"/>
        <v>091</v>
      </c>
      <c r="D683" s="45" t="str">
        <f t="shared" si="171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>
        <v>870</v>
      </c>
      <c r="M683" s="202">
        <v>-870</v>
      </c>
      <c r="N683" s="202">
        <v>0</v>
      </c>
    </row>
    <row r="684" spans="1:15" x14ac:dyDescent="0.3">
      <c r="A684" s="8">
        <f t="shared" si="194"/>
        <v>3237</v>
      </c>
      <c r="B684" s="9">
        <f t="shared" si="195"/>
        <v>51</v>
      </c>
      <c r="C684" s="45" t="str">
        <f t="shared" si="170"/>
        <v>091</v>
      </c>
      <c r="D684" s="45" t="str">
        <f t="shared" si="171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>
        <v>2030</v>
      </c>
      <c r="M684" s="202">
        <v>-2030</v>
      </c>
      <c r="N684" s="202">
        <v>0</v>
      </c>
      <c r="O684" s="75">
        <v>5103</v>
      </c>
    </row>
    <row r="685" spans="1:15" x14ac:dyDescent="0.3">
      <c r="A685" s="8">
        <f t="shared" si="194"/>
        <v>3239</v>
      </c>
      <c r="B685" s="9">
        <f t="shared" si="195"/>
        <v>11</v>
      </c>
      <c r="C685" s="45" t="str">
        <f t="shared" si="170"/>
        <v>091</v>
      </c>
      <c r="D685" s="45" t="str">
        <f t="shared" si="171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3">
      <c r="A686" s="8">
        <f t="shared" si="194"/>
        <v>3239</v>
      </c>
      <c r="B686" s="9">
        <f t="shared" si="195"/>
        <v>51</v>
      </c>
      <c r="C686" s="45" t="str">
        <f t="shared" si="170"/>
        <v>091</v>
      </c>
      <c r="D686" s="45" t="str">
        <f t="shared" si="171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/>
      <c r="M686" s="202"/>
      <c r="N686" s="202"/>
      <c r="O686" s="75">
        <v>5103</v>
      </c>
    </row>
    <row r="687" spans="1:15" ht="26.4" x14ac:dyDescent="0.3">
      <c r="A687" s="8">
        <f t="shared" si="194"/>
        <v>329</v>
      </c>
      <c r="B687" s="9" t="str">
        <f t="shared" si="195"/>
        <v xml:space="preserve"> </v>
      </c>
      <c r="C687" s="45" t="str">
        <f t="shared" si="170"/>
        <v xml:space="preserve">  </v>
      </c>
      <c r="D687" s="45" t="str">
        <f t="shared" si="171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400</v>
      </c>
      <c r="M687" s="109">
        <f>SUM(M688:M689)</f>
        <v>-400</v>
      </c>
      <c r="N687" s="109">
        <f>SUM(N688:N689)</f>
        <v>0</v>
      </c>
    </row>
    <row r="688" spans="1:15" x14ac:dyDescent="0.3">
      <c r="A688" s="8">
        <f t="shared" si="194"/>
        <v>3293</v>
      </c>
      <c r="B688" s="9">
        <f t="shared" si="195"/>
        <v>11</v>
      </c>
      <c r="C688" s="45" t="str">
        <f t="shared" si="170"/>
        <v>091</v>
      </c>
      <c r="D688" s="45" t="str">
        <f t="shared" si="171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>
        <v>120</v>
      </c>
      <c r="M688" s="202">
        <v>-120</v>
      </c>
      <c r="N688" s="202">
        <v>0</v>
      </c>
    </row>
    <row r="689" spans="1:15" x14ac:dyDescent="0.3">
      <c r="A689" s="8">
        <f t="shared" si="194"/>
        <v>3293</v>
      </c>
      <c r="B689" s="9">
        <f t="shared" si="195"/>
        <v>51</v>
      </c>
      <c r="C689" s="45" t="str">
        <f t="shared" si="170"/>
        <v>091</v>
      </c>
      <c r="D689" s="45" t="str">
        <f t="shared" si="171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>
        <v>280</v>
      </c>
      <c r="M689" s="202">
        <v>-280</v>
      </c>
      <c r="N689" s="202">
        <v>0</v>
      </c>
      <c r="O689" s="75">
        <v>5103</v>
      </c>
    </row>
    <row r="690" spans="1:15" x14ac:dyDescent="0.3">
      <c r="A690" s="8">
        <f t="shared" si="194"/>
        <v>0</v>
      </c>
      <c r="B690" s="9" t="str">
        <f t="shared" si="195"/>
        <v xml:space="preserve"> </v>
      </c>
      <c r="C690" s="45" t="str">
        <f t="shared" si="170"/>
        <v xml:space="preserve">  </v>
      </c>
      <c r="D690" s="45" t="str">
        <f t="shared" si="171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3">
      <c r="A691" s="8" t="str">
        <f t="shared" si="194"/>
        <v>T 1207 18</v>
      </c>
      <c r="B691" s="9" t="str">
        <f t="shared" si="195"/>
        <v xml:space="preserve"> </v>
      </c>
      <c r="C691" s="45" t="str">
        <f t="shared" si="170"/>
        <v xml:space="preserve">  </v>
      </c>
      <c r="D691" s="45" t="str">
        <f t="shared" si="171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23100</v>
      </c>
      <c r="M691" s="113">
        <f>SUM(M692)</f>
        <v>-2959</v>
      </c>
      <c r="N691" s="113">
        <f>SUM(N692)</f>
        <v>20141</v>
      </c>
    </row>
    <row r="692" spans="1:15" x14ac:dyDescent="0.3">
      <c r="A692" s="8">
        <f t="shared" si="194"/>
        <v>3</v>
      </c>
      <c r="B692" s="9" t="str">
        <f t="shared" si="195"/>
        <v xml:space="preserve"> </v>
      </c>
      <c r="C692" s="45" t="str">
        <f t="shared" si="170"/>
        <v xml:space="preserve">  </v>
      </c>
      <c r="D692" s="45" t="str">
        <f t="shared" si="171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23100</v>
      </c>
      <c r="M692" s="109">
        <f>SUM(M693,M700,M706)</f>
        <v>-2959</v>
      </c>
      <c r="N692" s="109">
        <f>SUM(N693,N700,N706)</f>
        <v>20141</v>
      </c>
    </row>
    <row r="693" spans="1:15" x14ac:dyDescent="0.3">
      <c r="A693" s="8">
        <f t="shared" si="194"/>
        <v>31</v>
      </c>
      <c r="B693" s="9" t="str">
        <f t="shared" si="195"/>
        <v xml:space="preserve"> </v>
      </c>
      <c r="C693" s="45" t="str">
        <f t="shared" si="170"/>
        <v xml:space="preserve">  </v>
      </c>
      <c r="D693" s="45" t="str">
        <f t="shared" si="171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21400</v>
      </c>
      <c r="M693" s="109">
        <f>SUM(M694,M696,M698)</f>
        <v>-1259</v>
      </c>
      <c r="N693" s="109">
        <f>SUM(N694,N696,N698)</f>
        <v>20141</v>
      </c>
    </row>
    <row r="694" spans="1:15" x14ac:dyDescent="0.3">
      <c r="A694" s="8">
        <f t="shared" si="194"/>
        <v>311</v>
      </c>
      <c r="B694" s="9" t="str">
        <f t="shared" si="195"/>
        <v xml:space="preserve"> </v>
      </c>
      <c r="C694" s="45" t="str">
        <f t="shared" si="170"/>
        <v xml:space="preserve">  </v>
      </c>
      <c r="D694" s="45" t="str">
        <f t="shared" si="171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17000</v>
      </c>
      <c r="M694" s="109">
        <f>SUM(M695:M695)</f>
        <v>-1000</v>
      </c>
      <c r="N694" s="109">
        <f>SUM(N695:N695)</f>
        <v>16000</v>
      </c>
      <c r="O694" s="18"/>
    </row>
    <row r="695" spans="1:15" x14ac:dyDescent="0.3">
      <c r="A695" s="8">
        <f t="shared" si="194"/>
        <v>3111</v>
      </c>
      <c r="B695" s="9">
        <f t="shared" si="195"/>
        <v>11</v>
      </c>
      <c r="C695" s="45" t="str">
        <f t="shared" si="170"/>
        <v>091</v>
      </c>
      <c r="D695" s="45" t="str">
        <f t="shared" si="171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>
        <v>17000</v>
      </c>
      <c r="M695" s="202">
        <v>-1000</v>
      </c>
      <c r="N695" s="202">
        <v>16000</v>
      </c>
      <c r="O695" s="18"/>
    </row>
    <row r="696" spans="1:15" x14ac:dyDescent="0.3">
      <c r="A696" s="8">
        <f t="shared" si="194"/>
        <v>312</v>
      </c>
      <c r="B696" s="9" t="str">
        <f t="shared" si="195"/>
        <v xml:space="preserve"> </v>
      </c>
      <c r="C696" s="45" t="str">
        <f t="shared" ref="C696:C771" si="196">IF(I696&gt;0,LEFT(E696,3),"  ")</f>
        <v xml:space="preserve">  </v>
      </c>
      <c r="D696" s="45" t="str">
        <f t="shared" ref="D696:D771" si="197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1500</v>
      </c>
      <c r="M696" s="109">
        <f>SUM(M697)</f>
        <v>0</v>
      </c>
      <c r="N696" s="109">
        <f>SUM(N697)</f>
        <v>1500</v>
      </c>
      <c r="O696" s="18"/>
    </row>
    <row r="697" spans="1:15" x14ac:dyDescent="0.3">
      <c r="A697" s="8">
        <f t="shared" si="194"/>
        <v>3121</v>
      </c>
      <c r="B697" s="9">
        <f t="shared" si="195"/>
        <v>11</v>
      </c>
      <c r="C697" s="45" t="str">
        <f t="shared" si="196"/>
        <v>091</v>
      </c>
      <c r="D697" s="45" t="str">
        <f t="shared" si="197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>
        <v>1500</v>
      </c>
      <c r="M697" s="202"/>
      <c r="N697" s="202">
        <v>1500</v>
      </c>
      <c r="O697" s="18"/>
    </row>
    <row r="698" spans="1:15" x14ac:dyDescent="0.3">
      <c r="A698" s="8">
        <f t="shared" si="194"/>
        <v>313</v>
      </c>
      <c r="B698" s="9" t="str">
        <f t="shared" si="195"/>
        <v xml:space="preserve"> </v>
      </c>
      <c r="C698" s="45" t="str">
        <f t="shared" si="196"/>
        <v xml:space="preserve">  </v>
      </c>
      <c r="D698" s="45" t="str">
        <f t="shared" si="197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2900</v>
      </c>
      <c r="M698" s="109">
        <f>SUM(M699)</f>
        <v>-259</v>
      </c>
      <c r="N698" s="109">
        <f>SUM(N699)</f>
        <v>2641</v>
      </c>
      <c r="O698" s="18"/>
    </row>
    <row r="699" spans="1:15" ht="26.4" x14ac:dyDescent="0.3">
      <c r="A699" s="8">
        <f t="shared" si="194"/>
        <v>3132</v>
      </c>
      <c r="B699" s="9">
        <f t="shared" si="195"/>
        <v>11</v>
      </c>
      <c r="C699" s="45" t="str">
        <f t="shared" si="196"/>
        <v>091</v>
      </c>
      <c r="D699" s="45" t="str">
        <f t="shared" si="197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>
        <v>2900</v>
      </c>
      <c r="M699" s="202">
        <v>-259</v>
      </c>
      <c r="N699" s="202">
        <v>2641</v>
      </c>
      <c r="O699" s="18"/>
    </row>
    <row r="700" spans="1:15" x14ac:dyDescent="0.3">
      <c r="A700" s="8">
        <f t="shared" si="194"/>
        <v>32</v>
      </c>
      <c r="B700" s="9" t="str">
        <f t="shared" si="195"/>
        <v xml:space="preserve"> </v>
      </c>
      <c r="C700" s="45" t="str">
        <f t="shared" si="196"/>
        <v xml:space="preserve">  </v>
      </c>
      <c r="D700" s="45" t="str">
        <f t="shared" si="197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1700</v>
      </c>
      <c r="M700" s="109">
        <f>SUM(M701,M704)</f>
        <v>-1700</v>
      </c>
      <c r="N700" s="109">
        <f>SUM(N701,N704)</f>
        <v>0</v>
      </c>
    </row>
    <row r="701" spans="1:15" x14ac:dyDescent="0.3">
      <c r="A701" s="8">
        <f t="shared" si="194"/>
        <v>321</v>
      </c>
      <c r="B701" s="9" t="str">
        <f t="shared" si="195"/>
        <v xml:space="preserve"> </v>
      </c>
      <c r="C701" s="45" t="str">
        <f t="shared" si="196"/>
        <v xml:space="preserve">  </v>
      </c>
      <c r="D701" s="45" t="str">
        <f t="shared" si="197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1200</v>
      </c>
      <c r="M701" s="109">
        <f>SUM(M702:M703)</f>
        <v>-1200</v>
      </c>
      <c r="N701" s="109">
        <f>SUM(N702:N703)</f>
        <v>0</v>
      </c>
      <c r="O701" s="18"/>
    </row>
    <row r="702" spans="1:15" x14ac:dyDescent="0.3">
      <c r="A702" s="8">
        <f t="shared" si="194"/>
        <v>3211</v>
      </c>
      <c r="B702" s="9">
        <f t="shared" si="195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>
        <v>200</v>
      </c>
      <c r="M702" s="202">
        <v>-200</v>
      </c>
      <c r="N702" s="202">
        <v>0</v>
      </c>
      <c r="O702" s="18"/>
    </row>
    <row r="703" spans="1:15" ht="26.4" x14ac:dyDescent="0.3">
      <c r="A703" s="8">
        <f t="shared" si="194"/>
        <v>3212</v>
      </c>
      <c r="B703" s="9">
        <f t="shared" si="195"/>
        <v>11</v>
      </c>
      <c r="C703" s="45" t="str">
        <f t="shared" si="196"/>
        <v>091</v>
      </c>
      <c r="D703" s="45" t="str">
        <f t="shared" si="197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>
        <v>1000</v>
      </c>
      <c r="M703" s="202">
        <v>-1000</v>
      </c>
      <c r="N703" s="202">
        <v>0</v>
      </c>
      <c r="O703" s="18"/>
    </row>
    <row r="704" spans="1:15" x14ac:dyDescent="0.3">
      <c r="A704" s="8">
        <f t="shared" si="194"/>
        <v>323</v>
      </c>
      <c r="B704" s="9" t="str">
        <f t="shared" si="195"/>
        <v xml:space="preserve"> </v>
      </c>
      <c r="C704" s="45" t="str">
        <f t="shared" si="196"/>
        <v xml:space="preserve">  </v>
      </c>
      <c r="D704" s="45" t="str">
        <f t="shared" si="197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500</v>
      </c>
      <c r="M704" s="109">
        <f>SUM(M705:M705)</f>
        <v>-500</v>
      </c>
      <c r="N704" s="109">
        <f>SUM(N705:N705)</f>
        <v>0</v>
      </c>
      <c r="O704" s="18"/>
    </row>
    <row r="705" spans="1:15" x14ac:dyDescent="0.3">
      <c r="A705" s="8">
        <f t="shared" si="194"/>
        <v>3237</v>
      </c>
      <c r="B705" s="9">
        <f t="shared" si="195"/>
        <v>11</v>
      </c>
      <c r="C705" s="45" t="str">
        <f t="shared" si="196"/>
        <v>091</v>
      </c>
      <c r="D705" s="45" t="str">
        <f t="shared" si="197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>
        <v>500</v>
      </c>
      <c r="M705" s="202">
        <v>-500</v>
      </c>
      <c r="N705" s="202">
        <v>0</v>
      </c>
      <c r="O705" s="18"/>
    </row>
    <row r="706" spans="1:15" x14ac:dyDescent="0.3">
      <c r="A706" s="8">
        <f t="shared" si="194"/>
        <v>38</v>
      </c>
      <c r="B706" s="9" t="str">
        <f t="shared" si="195"/>
        <v xml:space="preserve"> </v>
      </c>
      <c r="C706" s="45" t="str">
        <f t="shared" si="196"/>
        <v xml:space="preserve">  </v>
      </c>
      <c r="D706" s="45" t="str">
        <f t="shared" si="197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198">SUM(L707)</f>
        <v>0</v>
      </c>
      <c r="M706" s="109">
        <f t="shared" si="198"/>
        <v>0</v>
      </c>
      <c r="N706" s="109">
        <f t="shared" si="198"/>
        <v>0</v>
      </c>
    </row>
    <row r="707" spans="1:15" x14ac:dyDescent="0.3">
      <c r="A707" s="8">
        <f t="shared" si="194"/>
        <v>381</v>
      </c>
      <c r="B707" s="9" t="str">
        <f t="shared" si="195"/>
        <v xml:space="preserve"> </v>
      </c>
      <c r="C707" s="45" t="str">
        <f t="shared" si="196"/>
        <v xml:space="preserve">  </v>
      </c>
      <c r="D707" s="45" t="str">
        <f t="shared" si="197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198"/>
        <v>0</v>
      </c>
      <c r="M707" s="109">
        <f t="shared" si="198"/>
        <v>0</v>
      </c>
      <c r="N707" s="109">
        <f t="shared" si="198"/>
        <v>0</v>
      </c>
      <c r="O707" s="18"/>
    </row>
    <row r="708" spans="1:15" x14ac:dyDescent="0.3">
      <c r="A708" s="8">
        <f t="shared" si="194"/>
        <v>3811</v>
      </c>
      <c r="B708" s="9">
        <f t="shared" si="195"/>
        <v>11</v>
      </c>
      <c r="C708" s="45" t="str">
        <f t="shared" si="196"/>
        <v>091</v>
      </c>
      <c r="D708" s="45" t="str">
        <f t="shared" si="197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3">
      <c r="A709" s="8">
        <f t="shared" si="194"/>
        <v>0</v>
      </c>
      <c r="B709" s="9" t="str">
        <f t="shared" si="195"/>
        <v xml:space="preserve"> </v>
      </c>
      <c r="C709" s="45" t="str">
        <f t="shared" si="196"/>
        <v xml:space="preserve">  </v>
      </c>
      <c r="D709" s="45" t="str">
        <f t="shared" si="197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3">
      <c r="A710" s="8" t="str">
        <f t="shared" si="194"/>
        <v>T 1207 19</v>
      </c>
      <c r="B710" s="9" t="str">
        <f t="shared" si="195"/>
        <v xml:space="preserve"> </v>
      </c>
      <c r="C710" s="45" t="str">
        <f t="shared" si="196"/>
        <v xml:space="preserve">  </v>
      </c>
      <c r="D710" s="45" t="str">
        <f t="shared" si="197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13733</v>
      </c>
      <c r="N710" s="113">
        <f>SUM(N711)</f>
        <v>13733</v>
      </c>
    </row>
    <row r="711" spans="1:15" x14ac:dyDescent="0.3">
      <c r="A711" s="8">
        <f t="shared" si="194"/>
        <v>3</v>
      </c>
      <c r="B711" s="9" t="str">
        <f t="shared" si="195"/>
        <v xml:space="preserve"> </v>
      </c>
      <c r="C711" s="45" t="str">
        <f t="shared" si="196"/>
        <v xml:space="preserve">  </v>
      </c>
      <c r="D711" s="45" t="str">
        <f t="shared" si="197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13733</v>
      </c>
      <c r="N711" s="109">
        <f>SUM(N712,N719,N725)</f>
        <v>13733</v>
      </c>
    </row>
    <row r="712" spans="1:15" x14ac:dyDescent="0.3">
      <c r="A712" s="8">
        <f t="shared" si="194"/>
        <v>31</v>
      </c>
      <c r="B712" s="9" t="str">
        <f t="shared" si="195"/>
        <v xml:space="preserve"> </v>
      </c>
      <c r="C712" s="45" t="str">
        <f t="shared" si="196"/>
        <v xml:space="preserve">  </v>
      </c>
      <c r="D712" s="45" t="str">
        <f t="shared" si="197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13733</v>
      </c>
      <c r="N712" s="109">
        <f>SUM(N713,N715,N717)</f>
        <v>13733</v>
      </c>
    </row>
    <row r="713" spans="1:15" x14ac:dyDescent="0.3">
      <c r="A713" s="8">
        <f t="shared" si="194"/>
        <v>311</v>
      </c>
      <c r="B713" s="9" t="str">
        <f t="shared" si="195"/>
        <v xml:space="preserve"> </v>
      </c>
      <c r="C713" s="45" t="str">
        <f t="shared" si="196"/>
        <v xml:space="preserve">  </v>
      </c>
      <c r="D713" s="45" t="str">
        <f t="shared" si="197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10500</v>
      </c>
      <c r="N713" s="109">
        <f>SUM(N714:N714)</f>
        <v>10500</v>
      </c>
      <c r="O713" s="18"/>
    </row>
    <row r="714" spans="1:15" x14ac:dyDescent="0.3">
      <c r="A714" s="8">
        <f t="shared" si="194"/>
        <v>3111</v>
      </c>
      <c r="B714" s="9">
        <f t="shared" si="195"/>
        <v>11</v>
      </c>
      <c r="C714" s="45" t="str">
        <f t="shared" si="196"/>
        <v>091</v>
      </c>
      <c r="D714" s="45" t="str">
        <f t="shared" si="197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/>
      <c r="M714" s="202">
        <v>10500</v>
      </c>
      <c r="N714" s="202">
        <v>10500</v>
      </c>
      <c r="O714" s="18"/>
    </row>
    <row r="715" spans="1:15" x14ac:dyDescent="0.3">
      <c r="A715" s="8">
        <f t="shared" si="194"/>
        <v>312</v>
      </c>
      <c r="B715" s="9" t="str">
        <f t="shared" si="195"/>
        <v xml:space="preserve"> </v>
      </c>
      <c r="C715" s="45" t="str">
        <f t="shared" si="196"/>
        <v xml:space="preserve">  </v>
      </c>
      <c r="D715" s="45" t="str">
        <f t="shared" si="197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1500</v>
      </c>
      <c r="N715" s="109">
        <f>SUM(N716)</f>
        <v>1500</v>
      </c>
      <c r="O715" s="18"/>
    </row>
    <row r="716" spans="1:15" x14ac:dyDescent="0.3">
      <c r="A716" s="8">
        <f t="shared" si="194"/>
        <v>3121</v>
      </c>
      <c r="B716" s="9">
        <f t="shared" si="195"/>
        <v>11</v>
      </c>
      <c r="C716" s="45" t="str">
        <f t="shared" si="196"/>
        <v>091</v>
      </c>
      <c r="D716" s="45" t="str">
        <f t="shared" si="197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/>
      <c r="M716" s="202">
        <v>1500</v>
      </c>
      <c r="N716" s="202">
        <v>1500</v>
      </c>
      <c r="O716" s="18"/>
    </row>
    <row r="717" spans="1:15" x14ac:dyDescent="0.3">
      <c r="A717" s="8">
        <f t="shared" si="194"/>
        <v>313</v>
      </c>
      <c r="B717" s="9" t="str">
        <f t="shared" si="195"/>
        <v xml:space="preserve"> </v>
      </c>
      <c r="C717" s="45" t="str">
        <f t="shared" si="196"/>
        <v xml:space="preserve">  </v>
      </c>
      <c r="D717" s="45" t="str">
        <f t="shared" si="197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1733</v>
      </c>
      <c r="N717" s="109">
        <f>SUM(N718)</f>
        <v>1733</v>
      </c>
      <c r="O717" s="18"/>
    </row>
    <row r="718" spans="1:15" ht="26.4" x14ac:dyDescent="0.3">
      <c r="A718" s="8">
        <f t="shared" si="194"/>
        <v>3132</v>
      </c>
      <c r="B718" s="9">
        <f t="shared" si="195"/>
        <v>11</v>
      </c>
      <c r="C718" s="45" t="str">
        <f t="shared" si="196"/>
        <v>091</v>
      </c>
      <c r="D718" s="45" t="str">
        <f t="shared" si="197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/>
      <c r="M718" s="202">
        <v>1733</v>
      </c>
      <c r="N718" s="202">
        <v>1733</v>
      </c>
      <c r="O718" s="18"/>
    </row>
    <row r="719" spans="1:15" x14ac:dyDescent="0.3">
      <c r="A719" s="8">
        <f t="shared" si="194"/>
        <v>32</v>
      </c>
      <c r="B719" s="9" t="str">
        <f t="shared" si="195"/>
        <v xml:space="preserve"> </v>
      </c>
      <c r="C719" s="45" t="str">
        <f t="shared" si="196"/>
        <v xml:space="preserve">  </v>
      </c>
      <c r="D719" s="45" t="str">
        <f t="shared" si="197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0</v>
      </c>
      <c r="N719" s="109">
        <f>SUM(N720,N723)</f>
        <v>0</v>
      </c>
    </row>
    <row r="720" spans="1:15" x14ac:dyDescent="0.3">
      <c r="A720" s="8">
        <f t="shared" si="194"/>
        <v>321</v>
      </c>
      <c r="B720" s="9" t="str">
        <f t="shared" si="195"/>
        <v xml:space="preserve"> </v>
      </c>
      <c r="C720" s="45" t="str">
        <f t="shared" si="196"/>
        <v xml:space="preserve">  </v>
      </c>
      <c r="D720" s="45" t="str">
        <f t="shared" si="197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0</v>
      </c>
      <c r="N720" s="109">
        <f>SUM(N721:N722)</f>
        <v>0</v>
      </c>
      <c r="O720" s="18"/>
    </row>
    <row r="721" spans="1:15" x14ac:dyDescent="0.3">
      <c r="A721" s="8">
        <f t="shared" si="194"/>
        <v>3211</v>
      </c>
      <c r="B721" s="9">
        <f t="shared" si="195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/>
      <c r="M721" s="202"/>
      <c r="N721" s="202"/>
      <c r="O721" s="18"/>
    </row>
    <row r="722" spans="1:15" ht="26.4" x14ac:dyDescent="0.3">
      <c r="A722" s="8">
        <f t="shared" si="194"/>
        <v>3212</v>
      </c>
      <c r="B722" s="9">
        <f t="shared" si="195"/>
        <v>11</v>
      </c>
      <c r="C722" s="45" t="str">
        <f t="shared" ref="C722:C728" si="199">IF(I722&gt;0,LEFT(E722,3),"  ")</f>
        <v>091</v>
      </c>
      <c r="D722" s="45" t="str">
        <f t="shared" ref="D722:D728" si="200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/>
      <c r="M722" s="202"/>
      <c r="N722" s="202"/>
      <c r="O722" s="18"/>
    </row>
    <row r="723" spans="1:15" x14ac:dyDescent="0.3">
      <c r="A723" s="8">
        <f t="shared" si="194"/>
        <v>323</v>
      </c>
      <c r="B723" s="9" t="str">
        <f t="shared" si="195"/>
        <v xml:space="preserve"> </v>
      </c>
      <c r="C723" s="45" t="str">
        <f t="shared" si="199"/>
        <v xml:space="preserve">  </v>
      </c>
      <c r="D723" s="45" t="str">
        <f t="shared" si="200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0</v>
      </c>
      <c r="N723" s="109">
        <f>SUM(N724:N724)</f>
        <v>0</v>
      </c>
      <c r="O723" s="18"/>
    </row>
    <row r="724" spans="1:15" x14ac:dyDescent="0.3">
      <c r="A724" s="8">
        <f t="shared" si="194"/>
        <v>3237</v>
      </c>
      <c r="B724" s="9">
        <f t="shared" si="195"/>
        <v>11</v>
      </c>
      <c r="C724" s="45" t="str">
        <f t="shared" si="199"/>
        <v>091</v>
      </c>
      <c r="D724" s="45" t="str">
        <f t="shared" si="200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/>
      <c r="M724" s="202"/>
      <c r="N724" s="202"/>
      <c r="O724" s="18"/>
    </row>
    <row r="725" spans="1:15" x14ac:dyDescent="0.3">
      <c r="A725" s="8">
        <f t="shared" si="194"/>
        <v>38</v>
      </c>
      <c r="B725" s="9" t="str">
        <f t="shared" si="195"/>
        <v xml:space="preserve"> </v>
      </c>
      <c r="C725" s="45" t="str">
        <f t="shared" si="199"/>
        <v xml:space="preserve">  </v>
      </c>
      <c r="D725" s="45" t="str">
        <f t="shared" si="200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01">SUM(L726)</f>
        <v>0</v>
      </c>
      <c r="M725" s="109">
        <f t="shared" si="201"/>
        <v>0</v>
      </c>
      <c r="N725" s="109">
        <f t="shared" si="201"/>
        <v>0</v>
      </c>
    </row>
    <row r="726" spans="1:15" x14ac:dyDescent="0.3">
      <c r="A726" s="8">
        <f t="shared" si="194"/>
        <v>381</v>
      </c>
      <c r="B726" s="9" t="str">
        <f t="shared" si="195"/>
        <v xml:space="preserve"> </v>
      </c>
      <c r="C726" s="45" t="str">
        <f t="shared" si="199"/>
        <v xml:space="preserve">  </v>
      </c>
      <c r="D726" s="45" t="str">
        <f t="shared" si="200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01"/>
        <v>0</v>
      </c>
      <c r="M726" s="109">
        <f t="shared" si="201"/>
        <v>0</v>
      </c>
      <c r="N726" s="109">
        <f t="shared" si="201"/>
        <v>0</v>
      </c>
      <c r="O726" s="18"/>
    </row>
    <row r="727" spans="1:15" x14ac:dyDescent="0.3">
      <c r="A727" s="8">
        <f t="shared" si="194"/>
        <v>3811</v>
      </c>
      <c r="B727" s="9">
        <f t="shared" si="195"/>
        <v>11</v>
      </c>
      <c r="C727" s="45" t="str">
        <f t="shared" si="199"/>
        <v>091</v>
      </c>
      <c r="D727" s="45" t="str">
        <f t="shared" si="200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/>
      <c r="M727" s="202"/>
      <c r="N727" s="202"/>
      <c r="O727" s="18"/>
    </row>
    <row r="728" spans="1:15" x14ac:dyDescent="0.3">
      <c r="A728" s="8">
        <f t="shared" si="194"/>
        <v>0</v>
      </c>
      <c r="B728" s="9" t="str">
        <f t="shared" si="195"/>
        <v xml:space="preserve"> </v>
      </c>
      <c r="C728" s="45" t="str">
        <f t="shared" si="199"/>
        <v xml:space="preserve">  </v>
      </c>
      <c r="D728" s="45" t="str">
        <f t="shared" si="200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3">
      <c r="A729" s="8" t="str">
        <f t="shared" si="194"/>
        <v>T 1207 20</v>
      </c>
      <c r="B729" s="9" t="str">
        <f t="shared" si="195"/>
        <v xml:space="preserve"> </v>
      </c>
      <c r="C729" s="45" t="str">
        <f t="shared" si="196"/>
        <v xml:space="preserve">  </v>
      </c>
      <c r="D729" s="45" t="str">
        <f t="shared" si="197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29990</v>
      </c>
      <c r="M729" s="113">
        <f>SUM(M730)</f>
        <v>5410</v>
      </c>
      <c r="N729" s="113">
        <f>SUM(N730)</f>
        <v>35400</v>
      </c>
    </row>
    <row r="730" spans="1:15" x14ac:dyDescent="0.3">
      <c r="A730" s="8">
        <f t="shared" si="194"/>
        <v>3</v>
      </c>
      <c r="B730" s="9" t="str">
        <f t="shared" si="195"/>
        <v xml:space="preserve"> </v>
      </c>
      <c r="C730" s="45" t="str">
        <f t="shared" si="196"/>
        <v xml:space="preserve">  </v>
      </c>
      <c r="D730" s="45" t="str">
        <f t="shared" si="197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02">SUM(L731)</f>
        <v>29990</v>
      </c>
      <c r="M730" s="109">
        <f t="shared" si="202"/>
        <v>5410</v>
      </c>
      <c r="N730" s="109">
        <f t="shared" si="202"/>
        <v>35400</v>
      </c>
    </row>
    <row r="731" spans="1:15" x14ac:dyDescent="0.3">
      <c r="A731" s="8">
        <f t="shared" si="194"/>
        <v>32</v>
      </c>
      <c r="B731" s="9" t="str">
        <f t="shared" si="195"/>
        <v xml:space="preserve"> </v>
      </c>
      <c r="C731" s="45" t="str">
        <f t="shared" si="196"/>
        <v xml:space="preserve">  </v>
      </c>
      <c r="D731" s="45" t="str">
        <f t="shared" si="197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29990</v>
      </c>
      <c r="M731" s="109">
        <f>SUM(M732)</f>
        <v>5410</v>
      </c>
      <c r="N731" s="109">
        <f>SUM(N732)</f>
        <v>35400</v>
      </c>
    </row>
    <row r="732" spans="1:15" x14ac:dyDescent="0.3">
      <c r="A732" s="8">
        <f t="shared" si="194"/>
        <v>322</v>
      </c>
      <c r="B732" s="9" t="str">
        <f t="shared" si="195"/>
        <v xml:space="preserve"> </v>
      </c>
      <c r="C732" s="45" t="str">
        <f t="shared" si="196"/>
        <v xml:space="preserve">  </v>
      </c>
      <c r="D732" s="45" t="str">
        <f t="shared" si="197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29990</v>
      </c>
      <c r="M732" s="109">
        <f>SUM(M733:M733)</f>
        <v>5410</v>
      </c>
      <c r="N732" s="109">
        <f>SUM(N733:N733)</f>
        <v>35400</v>
      </c>
      <c r="O732" s="18"/>
    </row>
    <row r="733" spans="1:15" x14ac:dyDescent="0.3">
      <c r="A733" s="8">
        <f t="shared" ref="A733:A807" si="203">H733</f>
        <v>3222</v>
      </c>
      <c r="B733" s="9">
        <f t="shared" ref="B733:B807" si="204">IF(J733&gt;0,G733," ")</f>
        <v>52</v>
      </c>
      <c r="C733" s="45" t="str">
        <f t="shared" si="196"/>
        <v>091</v>
      </c>
      <c r="D733" s="45" t="str">
        <f t="shared" si="197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29990</v>
      </c>
      <c r="M733" s="202">
        <v>5410</v>
      </c>
      <c r="N733" s="202">
        <v>35400</v>
      </c>
      <c r="O733" s="69">
        <v>5212</v>
      </c>
    </row>
    <row r="734" spans="1:15" x14ac:dyDescent="0.3">
      <c r="A734" s="8">
        <f t="shared" si="203"/>
        <v>0</v>
      </c>
      <c r="B734" s="9" t="str">
        <f t="shared" si="204"/>
        <v xml:space="preserve"> </v>
      </c>
      <c r="C734" s="45" t="str">
        <f t="shared" si="196"/>
        <v xml:space="preserve">  </v>
      </c>
      <c r="D734" s="45" t="str">
        <f t="shared" si="197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3">
      <c r="A735" s="8" t="str">
        <f t="shared" si="203"/>
        <v>T 1207 12</v>
      </c>
      <c r="B735" s="9" t="str">
        <f t="shared" si="204"/>
        <v xml:space="preserve"> </v>
      </c>
      <c r="C735" s="45" t="str">
        <f t="shared" ref="C735:C746" si="205">IF(I735&gt;0,LEFT(E735,3),"  ")</f>
        <v xml:space="preserve">  </v>
      </c>
      <c r="D735" s="45" t="str">
        <f t="shared" ref="D735:D746" si="206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0</v>
      </c>
      <c r="M735" s="113">
        <f>SUM(M736)</f>
        <v>0</v>
      </c>
      <c r="N735" s="113">
        <f>SUM(N736)</f>
        <v>0</v>
      </c>
    </row>
    <row r="736" spans="1:15" x14ac:dyDescent="0.3">
      <c r="A736" s="8">
        <f t="shared" si="203"/>
        <v>3</v>
      </c>
      <c r="B736" s="9" t="str">
        <f t="shared" si="204"/>
        <v xml:space="preserve"> </v>
      </c>
      <c r="C736" s="45" t="str">
        <f t="shared" si="205"/>
        <v xml:space="preserve">  </v>
      </c>
      <c r="D736" s="45" t="str">
        <f t="shared" si="206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0</v>
      </c>
      <c r="M736" s="109">
        <f t="shared" ref="M736:N736" si="207">SUM(M737)</f>
        <v>0</v>
      </c>
      <c r="N736" s="109">
        <f t="shared" si="207"/>
        <v>0</v>
      </c>
    </row>
    <row r="737" spans="1:15" x14ac:dyDescent="0.3">
      <c r="A737" s="8">
        <f t="shared" si="203"/>
        <v>32</v>
      </c>
      <c r="B737" s="9" t="str">
        <f t="shared" si="204"/>
        <v xml:space="preserve"> </v>
      </c>
      <c r="C737" s="45" t="str">
        <f t="shared" si="205"/>
        <v xml:space="preserve">  </v>
      </c>
      <c r="D737" s="45" t="str">
        <f t="shared" si="206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0</v>
      </c>
      <c r="M737" s="109">
        <f>SUM(M738)</f>
        <v>0</v>
      </c>
      <c r="N737" s="109">
        <f>SUM(N738)</f>
        <v>0</v>
      </c>
    </row>
    <row r="738" spans="1:15" x14ac:dyDescent="0.3">
      <c r="A738" s="8">
        <f t="shared" si="203"/>
        <v>322</v>
      </c>
      <c r="B738" s="9" t="str">
        <f t="shared" si="204"/>
        <v xml:space="preserve"> </v>
      </c>
      <c r="C738" s="45" t="str">
        <f t="shared" si="205"/>
        <v xml:space="preserve">  </v>
      </c>
      <c r="D738" s="45" t="str">
        <f t="shared" si="206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0</v>
      </c>
      <c r="M738" s="109">
        <f>SUM(M739:M739)</f>
        <v>0</v>
      </c>
      <c r="N738" s="109">
        <f>SUM(N739:N739)</f>
        <v>0</v>
      </c>
      <c r="O738" s="18"/>
    </row>
    <row r="739" spans="1:15" x14ac:dyDescent="0.3">
      <c r="A739" s="8">
        <f t="shared" ref="A739:A746" si="208">H739</f>
        <v>3222</v>
      </c>
      <c r="B739" s="9">
        <f t="shared" ref="B739:B746" si="209">IF(J739&gt;0,G739," ")</f>
        <v>52</v>
      </c>
      <c r="C739" s="45" t="str">
        <f t="shared" si="205"/>
        <v>091</v>
      </c>
      <c r="D739" s="45" t="str">
        <f t="shared" si="206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/>
      <c r="M739" s="202"/>
      <c r="N739" s="202"/>
      <c r="O739" s="208">
        <v>527</v>
      </c>
    </row>
    <row r="740" spans="1:15" x14ac:dyDescent="0.3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3">
      <c r="A741" s="8">
        <f t="shared" ref="A741:A745" si="210">H741</f>
        <v>0</v>
      </c>
      <c r="B741" s="9" t="str">
        <f t="shared" ref="B741:B745" si="211">IF(J741&gt;0,G741," ")</f>
        <v xml:space="preserve"> </v>
      </c>
      <c r="C741" s="45" t="str">
        <f t="shared" ref="C741:C745" si="212">IF(I741&gt;0,LEFT(E741,3),"  ")</f>
        <v xml:space="preserve">  </v>
      </c>
      <c r="D741" s="45" t="str">
        <f t="shared" ref="D741:D745" si="213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0</v>
      </c>
      <c r="N741" s="113">
        <f>SUM(N742)</f>
        <v>0</v>
      </c>
    </row>
    <row r="742" spans="1:15" x14ac:dyDescent="0.3">
      <c r="A742" s="8">
        <f t="shared" si="210"/>
        <v>3</v>
      </c>
      <c r="B742" s="9" t="str">
        <f t="shared" si="211"/>
        <v xml:space="preserve"> </v>
      </c>
      <c r="C742" s="45" t="str">
        <f t="shared" si="212"/>
        <v xml:space="preserve">  </v>
      </c>
      <c r="D742" s="45" t="str">
        <f t="shared" si="213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14">SUM(M743)</f>
        <v>0</v>
      </c>
      <c r="N742" s="109">
        <f t="shared" si="214"/>
        <v>0</v>
      </c>
    </row>
    <row r="743" spans="1:15" x14ac:dyDescent="0.3">
      <c r="A743" s="8">
        <f t="shared" si="210"/>
        <v>32</v>
      </c>
      <c r="B743" s="9" t="str">
        <f t="shared" si="211"/>
        <v xml:space="preserve"> </v>
      </c>
      <c r="C743" s="45" t="str">
        <f t="shared" si="212"/>
        <v xml:space="preserve">  </v>
      </c>
      <c r="D743" s="45" t="str">
        <f t="shared" si="213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0</v>
      </c>
      <c r="N743" s="109">
        <f>SUM(N744)</f>
        <v>0</v>
      </c>
    </row>
    <row r="744" spans="1:15" x14ac:dyDescent="0.3">
      <c r="A744" s="8">
        <f t="shared" si="210"/>
        <v>322</v>
      </c>
      <c r="B744" s="9" t="str">
        <f t="shared" si="211"/>
        <v xml:space="preserve"> </v>
      </c>
      <c r="C744" s="45" t="str">
        <f t="shared" si="212"/>
        <v xml:space="preserve">  </v>
      </c>
      <c r="D744" s="45" t="str">
        <f t="shared" si="213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0</v>
      </c>
      <c r="N744" s="109">
        <f>SUM(N745:N745)</f>
        <v>0</v>
      </c>
      <c r="O744" s="18"/>
    </row>
    <row r="745" spans="1:15" x14ac:dyDescent="0.3">
      <c r="A745" s="8">
        <f t="shared" si="210"/>
        <v>3222</v>
      </c>
      <c r="B745" s="9">
        <f t="shared" si="211"/>
        <v>52</v>
      </c>
      <c r="C745" s="45" t="str">
        <f t="shared" si="212"/>
        <v xml:space="preserve">  </v>
      </c>
      <c r="D745" s="45" t="str">
        <f t="shared" si="213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/>
      <c r="N745" s="202"/>
      <c r="O745" s="208">
        <v>527</v>
      </c>
    </row>
    <row r="746" spans="1:15" x14ac:dyDescent="0.3">
      <c r="A746" s="8">
        <f t="shared" si="208"/>
        <v>0</v>
      </c>
      <c r="B746" s="9" t="str">
        <f t="shared" si="209"/>
        <v xml:space="preserve"> </v>
      </c>
      <c r="C746" s="45" t="str">
        <f t="shared" si="205"/>
        <v xml:space="preserve">  </v>
      </c>
      <c r="D746" s="45" t="str">
        <f t="shared" si="206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3">
      <c r="A747" s="8" t="str">
        <f t="shared" si="203"/>
        <v>T 1207 21</v>
      </c>
      <c r="B747" s="9" t="str">
        <f t="shared" si="204"/>
        <v xml:space="preserve"> </v>
      </c>
      <c r="C747" s="45" t="str">
        <f t="shared" si="196"/>
        <v xml:space="preserve">  </v>
      </c>
      <c r="D747" s="45" t="str">
        <f t="shared" si="197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3">
      <c r="A748" s="8">
        <f t="shared" si="203"/>
        <v>3</v>
      </c>
      <c r="B748" s="9" t="str">
        <f t="shared" si="204"/>
        <v xml:space="preserve"> </v>
      </c>
      <c r="C748" s="45" t="str">
        <f t="shared" si="196"/>
        <v xml:space="preserve">  </v>
      </c>
      <c r="D748" s="45" t="str">
        <f t="shared" si="197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15">SUM(L749,L756)</f>
        <v>0</v>
      </c>
      <c r="M748" s="109">
        <f t="shared" si="215"/>
        <v>0</v>
      </c>
      <c r="N748" s="109">
        <f t="shared" si="215"/>
        <v>0</v>
      </c>
    </row>
    <row r="749" spans="1:15" x14ac:dyDescent="0.3">
      <c r="A749" s="8">
        <f t="shared" si="203"/>
        <v>31</v>
      </c>
      <c r="B749" s="9" t="str">
        <f t="shared" si="204"/>
        <v xml:space="preserve"> </v>
      </c>
      <c r="C749" s="45" t="str">
        <f t="shared" si="196"/>
        <v xml:space="preserve">  </v>
      </c>
      <c r="D749" s="45" t="str">
        <f t="shared" si="197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3">
      <c r="A750" s="8">
        <f t="shared" si="203"/>
        <v>311</v>
      </c>
      <c r="B750" s="9" t="str">
        <f t="shared" si="204"/>
        <v xml:space="preserve"> </v>
      </c>
      <c r="C750" s="45" t="str">
        <f t="shared" si="196"/>
        <v xml:space="preserve">  </v>
      </c>
      <c r="D750" s="45" t="str">
        <f t="shared" si="197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3">
      <c r="A751" s="8">
        <f t="shared" si="203"/>
        <v>3111</v>
      </c>
      <c r="B751" s="9">
        <f t="shared" si="204"/>
        <v>11</v>
      </c>
      <c r="C751" s="45" t="str">
        <f t="shared" si="196"/>
        <v>091</v>
      </c>
      <c r="D751" s="45" t="str">
        <f t="shared" si="197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3">
      <c r="A752" s="8">
        <f t="shared" si="203"/>
        <v>312</v>
      </c>
      <c r="B752" s="9" t="str">
        <f t="shared" si="204"/>
        <v xml:space="preserve"> </v>
      </c>
      <c r="C752" s="45" t="str">
        <f t="shared" si="196"/>
        <v xml:space="preserve">  </v>
      </c>
      <c r="D752" s="45" t="str">
        <f t="shared" si="197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3">
      <c r="A753" s="8">
        <f t="shared" si="203"/>
        <v>3121</v>
      </c>
      <c r="B753" s="9">
        <f t="shared" si="204"/>
        <v>11</v>
      </c>
      <c r="C753" s="45" t="str">
        <f t="shared" si="196"/>
        <v>091</v>
      </c>
      <c r="D753" s="45" t="str">
        <f t="shared" si="197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3">
      <c r="A754" s="8">
        <f t="shared" si="203"/>
        <v>313</v>
      </c>
      <c r="B754" s="9" t="str">
        <f t="shared" si="204"/>
        <v xml:space="preserve"> </v>
      </c>
      <c r="C754" s="45" t="str">
        <f t="shared" si="196"/>
        <v xml:space="preserve">  </v>
      </c>
      <c r="D754" s="45" t="str">
        <f t="shared" si="197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6.4" x14ac:dyDescent="0.3">
      <c r="A755" s="8">
        <f t="shared" si="203"/>
        <v>3132</v>
      </c>
      <c r="B755" s="9">
        <f t="shared" si="204"/>
        <v>11</v>
      </c>
      <c r="C755" s="45" t="str">
        <f t="shared" si="196"/>
        <v>091</v>
      </c>
      <c r="D755" s="45" t="str">
        <f t="shared" si="197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3">
      <c r="A756" s="8">
        <f t="shared" si="203"/>
        <v>32</v>
      </c>
      <c r="B756" s="9" t="str">
        <f t="shared" si="204"/>
        <v xml:space="preserve"> </v>
      </c>
      <c r="C756" s="45" t="str">
        <f t="shared" si="196"/>
        <v xml:space="preserve">  </v>
      </c>
      <c r="D756" s="45" t="str">
        <f t="shared" si="197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16">SUM(L757,L760)</f>
        <v>0</v>
      </c>
      <c r="M756" s="109">
        <f t="shared" si="216"/>
        <v>0</v>
      </c>
      <c r="N756" s="109">
        <f t="shared" si="216"/>
        <v>0</v>
      </c>
    </row>
    <row r="757" spans="1:15" x14ac:dyDescent="0.3">
      <c r="A757" s="8">
        <f t="shared" si="203"/>
        <v>321</v>
      </c>
      <c r="B757" s="9" t="str">
        <f t="shared" si="204"/>
        <v xml:space="preserve"> </v>
      </c>
      <c r="C757" s="45" t="str">
        <f t="shared" si="196"/>
        <v xml:space="preserve">  </v>
      </c>
      <c r="D757" s="45" t="str">
        <f t="shared" si="197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3">
      <c r="A758" s="8">
        <f t="shared" si="203"/>
        <v>3211</v>
      </c>
      <c r="B758" s="9">
        <f t="shared" si="204"/>
        <v>11</v>
      </c>
      <c r="C758" s="45" t="str">
        <f t="shared" si="196"/>
        <v>091</v>
      </c>
      <c r="D758" s="45" t="str">
        <f t="shared" si="197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6.4" x14ac:dyDescent="0.3">
      <c r="A759" s="8">
        <f t="shared" si="203"/>
        <v>3212</v>
      </c>
      <c r="B759" s="9">
        <f t="shared" si="204"/>
        <v>11</v>
      </c>
      <c r="C759" s="45" t="str">
        <f t="shared" si="196"/>
        <v>091</v>
      </c>
      <c r="D759" s="45" t="str">
        <f t="shared" si="197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3">
      <c r="A760" s="8">
        <f t="shared" si="203"/>
        <v>322</v>
      </c>
      <c r="B760" s="9" t="str">
        <f t="shared" si="204"/>
        <v xml:space="preserve"> </v>
      </c>
      <c r="C760" s="45" t="str">
        <f t="shared" si="196"/>
        <v xml:space="preserve">  </v>
      </c>
      <c r="D760" s="45" t="str">
        <f t="shared" si="197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17">SUM(L761)</f>
        <v>0</v>
      </c>
      <c r="M760" s="109">
        <f t="shared" si="217"/>
        <v>0</v>
      </c>
      <c r="N760" s="109">
        <f t="shared" si="217"/>
        <v>0</v>
      </c>
    </row>
    <row r="761" spans="1:15" x14ac:dyDescent="0.3">
      <c r="A761" s="8">
        <f t="shared" si="203"/>
        <v>3222</v>
      </c>
      <c r="B761" s="9">
        <f t="shared" si="204"/>
        <v>11</v>
      </c>
      <c r="C761" s="45" t="str">
        <f t="shared" si="196"/>
        <v>091</v>
      </c>
      <c r="D761" s="45" t="str">
        <f t="shared" si="197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3">
      <c r="A762" s="8">
        <f t="shared" si="203"/>
        <v>0</v>
      </c>
      <c r="B762" s="9" t="str">
        <f t="shared" si="204"/>
        <v xml:space="preserve"> </v>
      </c>
      <c r="C762" s="45" t="str">
        <f t="shared" si="196"/>
        <v xml:space="preserve">  </v>
      </c>
      <c r="D762" s="45" t="str">
        <f t="shared" si="197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3">
      <c r="A763" s="8" t="str">
        <f t="shared" si="203"/>
        <v>T 1207 22</v>
      </c>
      <c r="B763" s="9" t="str">
        <f t="shared" si="204"/>
        <v xml:space="preserve"> </v>
      </c>
      <c r="C763" s="45" t="str">
        <f t="shared" si="196"/>
        <v xml:space="preserve">  </v>
      </c>
      <c r="D763" s="45" t="str">
        <f t="shared" si="197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18">SUM(L764)</f>
        <v>0</v>
      </c>
      <c r="M763" s="113">
        <f t="shared" si="218"/>
        <v>0</v>
      </c>
      <c r="N763" s="113">
        <f t="shared" si="218"/>
        <v>0</v>
      </c>
      <c r="O763" s="18"/>
    </row>
    <row r="764" spans="1:15" x14ac:dyDescent="0.3">
      <c r="A764" s="8">
        <f t="shared" si="203"/>
        <v>3</v>
      </c>
      <c r="B764" s="9" t="str">
        <f t="shared" si="204"/>
        <v xml:space="preserve"> </v>
      </c>
      <c r="C764" s="45" t="str">
        <f t="shared" si="196"/>
        <v xml:space="preserve">  </v>
      </c>
      <c r="D764" s="45" t="str">
        <f t="shared" si="197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3">
      <c r="A765" s="8">
        <f t="shared" si="203"/>
        <v>31</v>
      </c>
      <c r="B765" s="9" t="str">
        <f t="shared" si="204"/>
        <v xml:space="preserve"> </v>
      </c>
      <c r="C765" s="45" t="str">
        <f t="shared" si="196"/>
        <v xml:space="preserve">  </v>
      </c>
      <c r="D765" s="45" t="str">
        <f t="shared" si="197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3">
      <c r="A766" s="8">
        <f t="shared" si="203"/>
        <v>311</v>
      </c>
      <c r="B766" s="9" t="str">
        <f t="shared" si="204"/>
        <v xml:space="preserve"> </v>
      </c>
      <c r="C766" s="45" t="str">
        <f t="shared" si="196"/>
        <v xml:space="preserve">  </v>
      </c>
      <c r="D766" s="45" t="str">
        <f t="shared" si="197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19">SUM(L767)</f>
        <v>0</v>
      </c>
      <c r="M766" s="109">
        <f t="shared" si="219"/>
        <v>0</v>
      </c>
      <c r="N766" s="109">
        <f t="shared" si="219"/>
        <v>0</v>
      </c>
      <c r="O766" s="18"/>
    </row>
    <row r="767" spans="1:15" x14ac:dyDescent="0.3">
      <c r="A767" s="8">
        <f t="shared" si="203"/>
        <v>3111</v>
      </c>
      <c r="B767" s="9">
        <f t="shared" si="204"/>
        <v>11</v>
      </c>
      <c r="C767" s="45" t="str">
        <f t="shared" si="196"/>
        <v>091</v>
      </c>
      <c r="D767" s="45" t="str">
        <f t="shared" si="197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3">
      <c r="A768" s="8">
        <f t="shared" si="203"/>
        <v>313</v>
      </c>
      <c r="B768" s="9" t="str">
        <f t="shared" si="204"/>
        <v xml:space="preserve"> </v>
      </c>
      <c r="C768" s="45" t="str">
        <f t="shared" si="196"/>
        <v xml:space="preserve">  </v>
      </c>
      <c r="D768" s="45" t="str">
        <f t="shared" si="197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6.4" x14ac:dyDescent="0.3">
      <c r="A769" s="8">
        <f t="shared" si="203"/>
        <v>3132</v>
      </c>
      <c r="B769" s="9">
        <f t="shared" si="204"/>
        <v>11</v>
      </c>
      <c r="C769" s="45" t="str">
        <f t="shared" si="196"/>
        <v>091</v>
      </c>
      <c r="D769" s="45" t="str">
        <f t="shared" si="197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3">
      <c r="A770" s="8">
        <f t="shared" si="203"/>
        <v>32</v>
      </c>
      <c r="B770" s="9" t="str">
        <f t="shared" si="204"/>
        <v xml:space="preserve"> </v>
      </c>
      <c r="C770" s="45" t="str">
        <f t="shared" si="196"/>
        <v xml:space="preserve">  </v>
      </c>
      <c r="D770" s="45" t="str">
        <f t="shared" si="197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3">
      <c r="A771" s="8">
        <f t="shared" si="203"/>
        <v>322</v>
      </c>
      <c r="B771" s="9" t="str">
        <f t="shared" si="204"/>
        <v xml:space="preserve"> </v>
      </c>
      <c r="C771" s="45" t="str">
        <f t="shared" si="196"/>
        <v xml:space="preserve">  </v>
      </c>
      <c r="D771" s="45" t="str">
        <f t="shared" si="197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6.4" x14ac:dyDescent="0.3">
      <c r="A772" s="8">
        <f t="shared" si="203"/>
        <v>3221</v>
      </c>
      <c r="B772" s="9">
        <f t="shared" si="204"/>
        <v>11</v>
      </c>
      <c r="C772" s="45" t="str">
        <f t="shared" ref="C772:C807" si="220">IF(I772&gt;0,LEFT(E772,3),"  ")</f>
        <v>091</v>
      </c>
      <c r="D772" s="45" t="str">
        <f t="shared" ref="D772:D807" si="221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3">
      <c r="A773" s="8">
        <f t="shared" si="203"/>
        <v>3222</v>
      </c>
      <c r="B773" s="9">
        <f t="shared" si="204"/>
        <v>11</v>
      </c>
      <c r="C773" s="45" t="str">
        <f t="shared" si="220"/>
        <v>091</v>
      </c>
      <c r="D773" s="45" t="str">
        <f t="shared" si="221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3">
      <c r="A774" s="8">
        <f t="shared" si="203"/>
        <v>323</v>
      </c>
      <c r="B774" s="9" t="str">
        <f t="shared" si="204"/>
        <v xml:space="preserve"> </v>
      </c>
      <c r="C774" s="45" t="str">
        <f t="shared" si="220"/>
        <v xml:space="preserve">  </v>
      </c>
      <c r="D774" s="45" t="str">
        <f t="shared" si="221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3">
      <c r="A775" s="8">
        <f t="shared" si="203"/>
        <v>3231</v>
      </c>
      <c r="B775" s="9">
        <f t="shared" si="204"/>
        <v>11</v>
      </c>
      <c r="C775" s="45" t="str">
        <f t="shared" si="220"/>
        <v>091</v>
      </c>
      <c r="D775" s="45" t="str">
        <f t="shared" si="221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3">
      <c r="A776" s="8">
        <f t="shared" si="203"/>
        <v>3233</v>
      </c>
      <c r="B776" s="9">
        <f t="shared" si="204"/>
        <v>11</v>
      </c>
      <c r="C776" s="45" t="str">
        <f t="shared" si="220"/>
        <v>091</v>
      </c>
      <c r="D776" s="45" t="str">
        <f t="shared" si="221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3">
      <c r="A777" s="8">
        <f t="shared" si="203"/>
        <v>3237</v>
      </c>
      <c r="B777" s="9">
        <f t="shared" si="204"/>
        <v>11</v>
      </c>
      <c r="C777" s="45" t="str">
        <f t="shared" si="220"/>
        <v>091</v>
      </c>
      <c r="D777" s="45" t="str">
        <f t="shared" si="221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6.4" x14ac:dyDescent="0.3">
      <c r="A778" s="8">
        <f t="shared" si="203"/>
        <v>329</v>
      </c>
      <c r="B778" s="9" t="str">
        <f t="shared" si="204"/>
        <v xml:space="preserve"> </v>
      </c>
      <c r="C778" s="45" t="str">
        <f t="shared" si="220"/>
        <v xml:space="preserve">  </v>
      </c>
      <c r="D778" s="45" t="str">
        <f t="shared" si="221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3">
      <c r="A779" s="8">
        <f t="shared" si="203"/>
        <v>3293</v>
      </c>
      <c r="B779" s="9">
        <f t="shared" si="204"/>
        <v>11</v>
      </c>
      <c r="C779" s="45" t="str">
        <f t="shared" si="220"/>
        <v>091</v>
      </c>
      <c r="D779" s="45" t="str">
        <f t="shared" si="221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6.4" x14ac:dyDescent="0.3">
      <c r="A780" s="8">
        <f t="shared" si="203"/>
        <v>3299</v>
      </c>
      <c r="B780" s="9">
        <f t="shared" si="204"/>
        <v>11</v>
      </c>
      <c r="C780" s="45" t="str">
        <f t="shared" si="220"/>
        <v>091</v>
      </c>
      <c r="D780" s="45" t="str">
        <f t="shared" si="221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3">
      <c r="A781" s="8">
        <f t="shared" si="203"/>
        <v>0</v>
      </c>
      <c r="B781" s="9" t="str">
        <f t="shared" si="204"/>
        <v xml:space="preserve"> </v>
      </c>
      <c r="C781" s="45" t="str">
        <f t="shared" si="220"/>
        <v xml:space="preserve">  </v>
      </c>
      <c r="D781" s="45" t="str">
        <f t="shared" si="221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6.4" x14ac:dyDescent="0.3">
      <c r="A782" s="8" t="str">
        <f t="shared" ref="A782:A790" si="222">H782</f>
        <v>T 1207 24</v>
      </c>
      <c r="B782" s="9" t="str">
        <f t="shared" ref="B782:B790" si="223">IF(J782&gt;0,G782," ")</f>
        <v xml:space="preserve"> </v>
      </c>
      <c r="C782" s="45" t="str">
        <f t="shared" ref="C782:C790" si="224">IF(I782&gt;0,LEFT(E782,3),"  ")</f>
        <v xml:space="preserve">  </v>
      </c>
      <c r="D782" s="45" t="str">
        <f t="shared" ref="D782:D790" si="225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26">SUM(N783)</f>
        <v>0</v>
      </c>
    </row>
    <row r="783" spans="1:15" x14ac:dyDescent="0.3">
      <c r="A783" s="8">
        <f t="shared" si="222"/>
        <v>3</v>
      </c>
      <c r="B783" s="9" t="str">
        <f t="shared" si="223"/>
        <v xml:space="preserve"> </v>
      </c>
      <c r="C783" s="45" t="str">
        <f t="shared" si="224"/>
        <v xml:space="preserve">  </v>
      </c>
      <c r="D783" s="45" t="str">
        <f t="shared" si="225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27">SUM(M784,M791)</f>
        <v>0</v>
      </c>
      <c r="N783" s="109">
        <f t="shared" si="227"/>
        <v>0</v>
      </c>
      <c r="O783" s="18"/>
    </row>
    <row r="784" spans="1:15" x14ac:dyDescent="0.3">
      <c r="A784" s="8">
        <f t="shared" si="222"/>
        <v>31</v>
      </c>
      <c r="B784" s="9" t="str">
        <f t="shared" si="223"/>
        <v xml:space="preserve"> </v>
      </c>
      <c r="C784" s="45" t="str">
        <f t="shared" si="224"/>
        <v xml:space="preserve">  </v>
      </c>
      <c r="D784" s="45" t="str">
        <f t="shared" si="225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28">SUM(M785,M787,M789)</f>
        <v>0</v>
      </c>
      <c r="N784" s="109">
        <f t="shared" si="228"/>
        <v>0</v>
      </c>
      <c r="O784" s="18"/>
    </row>
    <row r="785" spans="1:15" x14ac:dyDescent="0.3">
      <c r="A785" s="8">
        <f t="shared" si="222"/>
        <v>311</v>
      </c>
      <c r="B785" s="9" t="str">
        <f t="shared" si="223"/>
        <v xml:space="preserve"> </v>
      </c>
      <c r="C785" s="45" t="str">
        <f t="shared" si="224"/>
        <v xml:space="preserve">  </v>
      </c>
      <c r="D785" s="45" t="str">
        <f t="shared" si="225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29">SUM(M786)</f>
        <v>0</v>
      </c>
      <c r="N785" s="109">
        <f t="shared" si="229"/>
        <v>0</v>
      </c>
    </row>
    <row r="786" spans="1:15" x14ac:dyDescent="0.3">
      <c r="A786" s="8">
        <f t="shared" si="222"/>
        <v>3111</v>
      </c>
      <c r="B786" s="9">
        <f t="shared" si="223"/>
        <v>11</v>
      </c>
      <c r="C786" s="45" t="str">
        <f t="shared" si="224"/>
        <v>091</v>
      </c>
      <c r="D786" s="45" t="str">
        <f t="shared" si="225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3">
      <c r="A787" s="8">
        <f t="shared" ref="A787:A788" si="230">H787</f>
        <v>312</v>
      </c>
      <c r="B787" s="9" t="str">
        <f t="shared" ref="B787:B788" si="231">IF(J787&gt;0,G787," ")</f>
        <v xml:space="preserve"> </v>
      </c>
      <c r="C787" s="45" t="str">
        <f t="shared" ref="C787:C788" si="232">IF(I787&gt;0,LEFT(E787,3),"  ")</f>
        <v xml:space="preserve">  </v>
      </c>
      <c r="D787" s="45" t="str">
        <f t="shared" ref="D787:D788" si="233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3">
      <c r="A788" s="8">
        <f t="shared" si="230"/>
        <v>3121</v>
      </c>
      <c r="B788" s="9">
        <f t="shared" si="231"/>
        <v>11</v>
      </c>
      <c r="C788" s="45" t="str">
        <f t="shared" si="232"/>
        <v>091</v>
      </c>
      <c r="D788" s="45" t="str">
        <f t="shared" si="233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3">
      <c r="A789" s="8">
        <f t="shared" si="222"/>
        <v>313</v>
      </c>
      <c r="B789" s="9" t="str">
        <f t="shared" si="223"/>
        <v xml:space="preserve"> </v>
      </c>
      <c r="C789" s="45" t="str">
        <f t="shared" si="224"/>
        <v xml:space="preserve">  </v>
      </c>
      <c r="D789" s="45" t="str">
        <f t="shared" si="225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6.4" x14ac:dyDescent="0.3">
      <c r="A790" s="8">
        <f t="shared" si="222"/>
        <v>3132</v>
      </c>
      <c r="B790" s="9">
        <f t="shared" si="223"/>
        <v>11</v>
      </c>
      <c r="C790" s="45" t="str">
        <f t="shared" si="224"/>
        <v>091</v>
      </c>
      <c r="D790" s="45" t="str">
        <f t="shared" si="225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3">
      <c r="A791" s="8">
        <f t="shared" ref="A791:A799" si="234">H791</f>
        <v>32</v>
      </c>
      <c r="B791" s="9" t="str">
        <f t="shared" ref="B791:B799" si="235">IF(J791&gt;0,G791," ")</f>
        <v xml:space="preserve"> </v>
      </c>
      <c r="C791" s="45" t="str">
        <f t="shared" ref="C791:C799" si="236">IF(I791&gt;0,LEFT(E791,3),"  ")</f>
        <v xml:space="preserve">  </v>
      </c>
      <c r="D791" s="45" t="str">
        <f t="shared" ref="D791:D799" si="237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38">SUM(M792,M794,M797)</f>
        <v>0</v>
      </c>
      <c r="N791" s="109">
        <f t="shared" ref="N791" si="239">SUM(N792,N794,N797)</f>
        <v>0</v>
      </c>
      <c r="O791" s="18"/>
    </row>
    <row r="792" spans="1:15" x14ac:dyDescent="0.3">
      <c r="A792" s="8">
        <f t="shared" si="234"/>
        <v>321</v>
      </c>
      <c r="B792" s="9" t="str">
        <f t="shared" si="235"/>
        <v xml:space="preserve"> </v>
      </c>
      <c r="C792" s="45" t="str">
        <f t="shared" si="236"/>
        <v xml:space="preserve">  </v>
      </c>
      <c r="D792" s="45" t="str">
        <f t="shared" si="237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0">SUM(M793)</f>
        <v>0</v>
      </c>
      <c r="N792" s="109">
        <f t="shared" ref="N792" si="241">SUM(N793)</f>
        <v>0</v>
      </c>
    </row>
    <row r="793" spans="1:15" ht="26.4" x14ac:dyDescent="0.3">
      <c r="A793" s="8">
        <f t="shared" si="234"/>
        <v>3212</v>
      </c>
      <c r="B793" s="9">
        <f t="shared" si="235"/>
        <v>11</v>
      </c>
      <c r="C793" s="45" t="str">
        <f t="shared" si="236"/>
        <v>091</v>
      </c>
      <c r="D793" s="45" t="str">
        <f t="shared" si="237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3">
      <c r="A794" s="8">
        <f t="shared" si="234"/>
        <v>322</v>
      </c>
      <c r="B794" s="9" t="str">
        <f t="shared" si="235"/>
        <v xml:space="preserve"> </v>
      </c>
      <c r="C794" s="45" t="str">
        <f t="shared" si="236"/>
        <v xml:space="preserve">  </v>
      </c>
      <c r="D794" s="45" t="str">
        <f t="shared" si="237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42">SUM(M795:M796)</f>
        <v>0</v>
      </c>
      <c r="N794" s="109">
        <f t="shared" si="242"/>
        <v>0</v>
      </c>
    </row>
    <row r="795" spans="1:15" ht="26.4" x14ac:dyDescent="0.3">
      <c r="A795" s="8">
        <f t="shared" si="234"/>
        <v>3221</v>
      </c>
      <c r="B795" s="9">
        <f t="shared" si="235"/>
        <v>11</v>
      </c>
      <c r="C795" s="45" t="str">
        <f t="shared" si="236"/>
        <v>091</v>
      </c>
      <c r="D795" s="45" t="str">
        <f t="shared" si="237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3">
      <c r="A796" s="8">
        <f t="shared" ref="A796" si="243">H796</f>
        <v>3222</v>
      </c>
      <c r="B796" s="9">
        <f t="shared" ref="B796" si="244">IF(J796&gt;0,G796," ")</f>
        <v>11</v>
      </c>
      <c r="C796" s="45" t="str">
        <f t="shared" ref="C796" si="245">IF(I796&gt;0,LEFT(E796,3),"  ")</f>
        <v>091</v>
      </c>
      <c r="D796" s="45" t="str">
        <f t="shared" ref="D796" si="246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6.4" x14ac:dyDescent="0.3">
      <c r="A797" s="8">
        <f t="shared" si="234"/>
        <v>329</v>
      </c>
      <c r="B797" s="9" t="str">
        <f t="shared" si="235"/>
        <v xml:space="preserve"> </v>
      </c>
      <c r="C797" s="45" t="str">
        <f t="shared" si="236"/>
        <v xml:space="preserve">  </v>
      </c>
      <c r="D797" s="45" t="str">
        <f t="shared" si="237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47">SUM(M798:M799)</f>
        <v>0</v>
      </c>
      <c r="N797" s="109">
        <f t="shared" si="247"/>
        <v>0</v>
      </c>
      <c r="O797" s="18"/>
    </row>
    <row r="798" spans="1:15" x14ac:dyDescent="0.3">
      <c r="A798" s="8">
        <f t="shared" ref="A798" si="248">H798</f>
        <v>3293</v>
      </c>
      <c r="B798" s="9">
        <f t="shared" ref="B798" si="249">IF(J798&gt;0,G798," ")</f>
        <v>11</v>
      </c>
      <c r="C798" s="45" t="str">
        <f t="shared" ref="C798" si="250">IF(I798&gt;0,LEFT(E798,3),"  ")</f>
        <v>091</v>
      </c>
      <c r="D798" s="45" t="str">
        <f t="shared" ref="D798" si="251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6.4" x14ac:dyDescent="0.3">
      <c r="A799" s="8">
        <f t="shared" si="234"/>
        <v>3299</v>
      </c>
      <c r="B799" s="9">
        <f t="shared" si="235"/>
        <v>11</v>
      </c>
      <c r="C799" s="45" t="str">
        <f t="shared" si="236"/>
        <v>091</v>
      </c>
      <c r="D799" s="45" t="str">
        <f t="shared" si="237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3">
      <c r="O800" s="118"/>
    </row>
    <row r="801" spans="1:15" ht="39.6" x14ac:dyDescent="0.3">
      <c r="A801" s="8" t="str">
        <f t="shared" si="203"/>
        <v>T 1207 23</v>
      </c>
      <c r="B801" s="9" t="str">
        <f t="shared" si="204"/>
        <v xml:space="preserve"> </v>
      </c>
      <c r="C801" s="45" t="str">
        <f t="shared" si="220"/>
        <v xml:space="preserve">  </v>
      </c>
      <c r="D801" s="45" t="str">
        <f t="shared" si="221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52">SUM(L802)</f>
        <v>0</v>
      </c>
      <c r="M801" s="113">
        <f t="shared" si="252"/>
        <v>0</v>
      </c>
      <c r="N801" s="113">
        <f t="shared" si="252"/>
        <v>0</v>
      </c>
    </row>
    <row r="802" spans="1:15" x14ac:dyDescent="0.3">
      <c r="A802" s="8">
        <f t="shared" si="203"/>
        <v>3</v>
      </c>
      <c r="B802" s="9" t="str">
        <f t="shared" si="204"/>
        <v xml:space="preserve"> </v>
      </c>
      <c r="C802" s="45" t="str">
        <f t="shared" si="220"/>
        <v xml:space="preserve">  </v>
      </c>
      <c r="D802" s="45" t="str">
        <f t="shared" si="221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52"/>
        <v>0</v>
      </c>
      <c r="M802" s="109">
        <f t="shared" si="252"/>
        <v>0</v>
      </c>
      <c r="N802" s="109">
        <f t="shared" si="252"/>
        <v>0</v>
      </c>
      <c r="O802" s="18"/>
    </row>
    <row r="803" spans="1:15" x14ac:dyDescent="0.3">
      <c r="A803" s="8">
        <f t="shared" si="203"/>
        <v>32</v>
      </c>
      <c r="B803" s="9" t="str">
        <f t="shared" si="204"/>
        <v xml:space="preserve"> </v>
      </c>
      <c r="C803" s="45" t="str">
        <f t="shared" si="220"/>
        <v xml:space="preserve">  </v>
      </c>
      <c r="D803" s="45" t="str">
        <f t="shared" si="221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3">
      <c r="A804" s="8">
        <f t="shared" si="203"/>
        <v>323</v>
      </c>
      <c r="B804" s="9" t="str">
        <f t="shared" si="204"/>
        <v xml:space="preserve"> </v>
      </c>
      <c r="C804" s="45" t="str">
        <f t="shared" si="220"/>
        <v xml:space="preserve">  </v>
      </c>
      <c r="D804" s="45" t="str">
        <f t="shared" si="221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3">
      <c r="A805" s="8">
        <f t="shared" si="203"/>
        <v>3237</v>
      </c>
      <c r="B805" s="9">
        <f t="shared" si="204"/>
        <v>11</v>
      </c>
      <c r="C805" s="45" t="str">
        <f t="shared" si="220"/>
        <v>062</v>
      </c>
      <c r="D805" s="45" t="str">
        <f t="shared" si="221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6.4" x14ac:dyDescent="0.3">
      <c r="A806" s="8">
        <f t="shared" si="203"/>
        <v>329</v>
      </c>
      <c r="B806" s="9" t="str">
        <f t="shared" si="204"/>
        <v xml:space="preserve"> </v>
      </c>
      <c r="C806" s="45" t="str">
        <f t="shared" si="220"/>
        <v xml:space="preserve">  </v>
      </c>
      <c r="D806" s="45" t="str">
        <f t="shared" si="221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3">
      <c r="A807" s="8">
        <f t="shared" si="203"/>
        <v>3295</v>
      </c>
      <c r="B807" s="9">
        <f t="shared" si="204"/>
        <v>11</v>
      </c>
      <c r="C807" s="45" t="str">
        <f t="shared" si="220"/>
        <v>062</v>
      </c>
      <c r="D807" s="45" t="str">
        <f t="shared" si="221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3">
      <c r="O808" s="118"/>
    </row>
    <row r="812" spans="1:15" x14ac:dyDescent="0.3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16816873</v>
      </c>
      <c r="M812" s="185">
        <f>SUMIF('POSEBNI DIO-rashodi'!$H$2:$H$809,$I812,'POSEBNI DIO-rashodi'!M$2:M$809)</f>
        <v>1562264</v>
      </c>
      <c r="N812" s="185">
        <f>SUMIF('POSEBNI DIO-rashodi'!$H$2:$H$809,$I812,'POSEBNI DIO-rashodi'!N$2:N$809)</f>
        <v>18379137</v>
      </c>
      <c r="O812" s="186"/>
    </row>
    <row r="813" spans="1:15" x14ac:dyDescent="0.3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238987</v>
      </c>
      <c r="M813" s="185">
        <f>SUMIF('POSEBNI DIO-rashodi'!$H$2:$H$809,$I813,'POSEBNI DIO-rashodi'!M$2:M$809)</f>
        <v>113950</v>
      </c>
      <c r="N813" s="185">
        <f>SUMIF('POSEBNI DIO-rashodi'!$H$2:$H$809,$I813,'POSEBNI DIO-rashodi'!N$2:N$809)</f>
        <v>352937</v>
      </c>
      <c r="O813" s="186"/>
    </row>
    <row r="814" spans="1:15" x14ac:dyDescent="0.3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3">
      <c r="I815" s="183"/>
      <c r="J815" s="183"/>
      <c r="K815" s="187" t="s">
        <v>235</v>
      </c>
      <c r="L815" s="188">
        <f>SUM(L812:L814)</f>
        <v>17055860</v>
      </c>
      <c r="M815" s="188">
        <f t="shared" ref="M815:N815" si="253">SUM(M812:M814)</f>
        <v>1676214</v>
      </c>
      <c r="N815" s="188">
        <f t="shared" si="253"/>
        <v>18732074</v>
      </c>
      <c r="O815" s="186"/>
    </row>
    <row r="816" spans="1:15" x14ac:dyDescent="0.3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3">
      <c r="I817" s="183"/>
      <c r="J817" s="183"/>
      <c r="K817" s="190"/>
      <c r="L817" s="191"/>
      <c r="M817" s="191"/>
      <c r="N817" s="191"/>
      <c r="O817" s="186"/>
    </row>
    <row r="818" spans="9:15" x14ac:dyDescent="0.3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3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3">
      <c r="I820" s="183"/>
      <c r="J820" s="183"/>
      <c r="K820" s="195">
        <v>11</v>
      </c>
      <c r="L820" s="196">
        <f t="shared" ref="L820:N821" si="254">SUMIF($G$3:$G$809,$K820,L$3:L$809)</f>
        <v>35720</v>
      </c>
      <c r="M820" s="196">
        <f t="shared" si="254"/>
        <v>9336</v>
      </c>
      <c r="N820" s="196">
        <f t="shared" si="254"/>
        <v>45056</v>
      </c>
      <c r="O820" s="196">
        <f>'Tablica I.-prihodi'!E429-'POSEBNI DIO-rashodi'!N820</f>
        <v>0</v>
      </c>
    </row>
    <row r="821" spans="9:15" x14ac:dyDescent="0.3">
      <c r="I821" s="183"/>
      <c r="J821" s="183"/>
      <c r="K821" s="197">
        <v>12</v>
      </c>
      <c r="L821" s="196">
        <f t="shared" si="254"/>
        <v>1346284</v>
      </c>
      <c r="M821" s="196">
        <f t="shared" si="254"/>
        <v>10426</v>
      </c>
      <c r="N821" s="196">
        <f t="shared" si="254"/>
        <v>1356710</v>
      </c>
      <c r="O821" s="196">
        <f>'Tablica I.-prihodi'!E430-'POSEBNI DIO-rashodi'!N821</f>
        <v>0</v>
      </c>
    </row>
    <row r="822" spans="9:15" x14ac:dyDescent="0.3">
      <c r="I822" s="183"/>
      <c r="J822" s="183"/>
      <c r="K822" s="198">
        <v>5103</v>
      </c>
      <c r="L822" s="196">
        <f t="shared" ref="L822:N831" si="255">SUMIF($O$3:$O$809,$K822,L$3:L$809)</f>
        <v>3500</v>
      </c>
      <c r="M822" s="196">
        <f t="shared" si="255"/>
        <v>-3220</v>
      </c>
      <c r="N822" s="196">
        <f t="shared" si="255"/>
        <v>280</v>
      </c>
      <c r="O822" s="196">
        <f>'Tablica I.-prihodi'!E431-'POSEBNI DIO-rashodi'!N822</f>
        <v>0</v>
      </c>
    </row>
    <row r="823" spans="9:15" x14ac:dyDescent="0.3">
      <c r="I823" s="183"/>
      <c r="J823" s="183"/>
      <c r="K823" s="198">
        <v>526</v>
      </c>
      <c r="L823" s="196">
        <f t="shared" si="255"/>
        <v>129130</v>
      </c>
      <c r="M823" s="196">
        <f t="shared" si="255"/>
        <v>-7334</v>
      </c>
      <c r="N823" s="196">
        <f t="shared" si="255"/>
        <v>121796</v>
      </c>
      <c r="O823" s="196">
        <f>'Tablica I.-prihodi'!E432-'POSEBNI DIO-rashodi'!N823</f>
        <v>0</v>
      </c>
    </row>
    <row r="824" spans="9:15" x14ac:dyDescent="0.3">
      <c r="I824" s="183"/>
      <c r="J824" s="183"/>
      <c r="K824" s="198">
        <v>527</v>
      </c>
      <c r="L824" s="196">
        <f t="shared" si="255"/>
        <v>0</v>
      </c>
      <c r="M824" s="196">
        <f t="shared" si="255"/>
        <v>0</v>
      </c>
      <c r="N824" s="196">
        <f t="shared" si="255"/>
        <v>0</v>
      </c>
      <c r="O824" s="196">
        <f>'Tablica I.-prihodi'!E433-'POSEBNI DIO-rashodi'!N824</f>
        <v>0</v>
      </c>
    </row>
    <row r="825" spans="9:15" x14ac:dyDescent="0.3">
      <c r="I825" s="183"/>
      <c r="J825" s="183"/>
      <c r="K825" s="198">
        <v>5212</v>
      </c>
      <c r="L825" s="196">
        <f t="shared" si="255"/>
        <v>29990</v>
      </c>
      <c r="M825" s="196">
        <f t="shared" si="255"/>
        <v>5410</v>
      </c>
      <c r="N825" s="196">
        <f t="shared" si="255"/>
        <v>35400</v>
      </c>
      <c r="O825" s="196">
        <f>'Tablica I.-prihodi'!E434-'POSEBNI DIO-rashodi'!N825</f>
        <v>0</v>
      </c>
    </row>
    <row r="826" spans="9:15" x14ac:dyDescent="0.3">
      <c r="I826" s="183"/>
      <c r="J826" s="183"/>
      <c r="K826" s="199">
        <v>3210</v>
      </c>
      <c r="L826" s="196">
        <f t="shared" si="255"/>
        <v>263236</v>
      </c>
      <c r="M826" s="196">
        <f t="shared" si="255"/>
        <v>-99365</v>
      </c>
      <c r="N826" s="196">
        <f t="shared" si="255"/>
        <v>163871</v>
      </c>
      <c r="O826" s="196">
        <f>'Tablica I.-prihodi'!E435-'POSEBNI DIO-rashodi'!N826</f>
        <v>0</v>
      </c>
    </row>
    <row r="827" spans="9:15" x14ac:dyDescent="0.3">
      <c r="I827" s="183"/>
      <c r="J827" s="183"/>
      <c r="K827" s="199">
        <v>4910</v>
      </c>
      <c r="L827" s="196">
        <f t="shared" si="255"/>
        <v>6800</v>
      </c>
      <c r="M827" s="196">
        <f t="shared" si="255"/>
        <v>3408</v>
      </c>
      <c r="N827" s="196">
        <f t="shared" si="255"/>
        <v>10208</v>
      </c>
      <c r="O827" s="196">
        <f>'Tablica I.-prihodi'!E436-'POSEBNI DIO-rashodi'!N827</f>
        <v>0</v>
      </c>
    </row>
    <row r="828" spans="9:15" x14ac:dyDescent="0.3">
      <c r="I828" s="183"/>
      <c r="J828" s="183"/>
      <c r="K828" s="199">
        <v>5410</v>
      </c>
      <c r="L828" s="196">
        <f t="shared" si="255"/>
        <v>15171500</v>
      </c>
      <c r="M828" s="196">
        <f t="shared" si="255"/>
        <v>1765190</v>
      </c>
      <c r="N828" s="196">
        <f t="shared" si="255"/>
        <v>16936690</v>
      </c>
      <c r="O828" s="196">
        <f>'Tablica I.-prihodi'!E437-'POSEBNI DIO-rashodi'!N828</f>
        <v>0</v>
      </c>
    </row>
    <row r="829" spans="9:15" x14ac:dyDescent="0.3">
      <c r="I829" s="183"/>
      <c r="J829" s="183"/>
      <c r="K829" s="199">
        <v>6210</v>
      </c>
      <c r="L829" s="196">
        <f t="shared" si="255"/>
        <v>59700</v>
      </c>
      <c r="M829" s="196">
        <f t="shared" si="255"/>
        <v>0</v>
      </c>
      <c r="N829" s="196">
        <f t="shared" si="255"/>
        <v>59700</v>
      </c>
      <c r="O829" s="196">
        <f>'Tablica I.-prihodi'!E438-'POSEBNI DIO-rashodi'!N829</f>
        <v>0</v>
      </c>
    </row>
    <row r="830" spans="9:15" x14ac:dyDescent="0.3">
      <c r="I830" s="183"/>
      <c r="J830" s="183"/>
      <c r="K830" s="199">
        <v>7210</v>
      </c>
      <c r="L830" s="196">
        <f t="shared" si="255"/>
        <v>10000</v>
      </c>
      <c r="M830" s="196">
        <f t="shared" si="255"/>
        <v>-7637</v>
      </c>
      <c r="N830" s="196">
        <f t="shared" si="255"/>
        <v>2363</v>
      </c>
      <c r="O830" s="196">
        <f>'Tablica I.-prihodi'!E439-'POSEBNI DIO-rashodi'!N830</f>
        <v>0</v>
      </c>
    </row>
    <row r="831" spans="9:15" x14ac:dyDescent="0.3">
      <c r="I831" s="183"/>
      <c r="J831" s="183"/>
      <c r="K831" s="199">
        <v>8210</v>
      </c>
      <c r="L831" s="196">
        <f t="shared" si="255"/>
        <v>0</v>
      </c>
      <c r="M831" s="196">
        <f t="shared" si="255"/>
        <v>0</v>
      </c>
      <c r="N831" s="196">
        <f t="shared" si="255"/>
        <v>0</v>
      </c>
      <c r="O831" s="196">
        <f>'Tablica I.-prihodi'!E440-'POSEBNI DIO-rashodi'!N831</f>
        <v>0</v>
      </c>
    </row>
    <row r="832" spans="9:15" x14ac:dyDescent="0.3">
      <c r="I832" s="183"/>
      <c r="J832" s="183"/>
      <c r="K832" s="190"/>
      <c r="L832" s="191"/>
      <c r="M832" s="191"/>
      <c r="N832" s="191"/>
      <c r="O832" s="186"/>
    </row>
    <row r="833" spans="9:15" ht="20.399999999999999" x14ac:dyDescent="0.3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3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3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3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3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3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3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3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3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3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3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3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3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3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abSelected="1" workbookViewId="0">
      <selection activeCell="C14" sqref="C14"/>
    </sheetView>
  </sheetViews>
  <sheetFormatPr defaultColWidth="9.109375" defaultRowHeight="13.8" x14ac:dyDescent="0.3"/>
  <cols>
    <col min="1" max="1" width="4.33203125" style="158" customWidth="1"/>
    <col min="2" max="2" width="42.109375" style="158" customWidth="1"/>
    <col min="3" max="5" width="13.5546875" style="158" customWidth="1"/>
    <col min="6" max="16384" width="9.109375" style="158"/>
  </cols>
  <sheetData>
    <row r="1" spans="1:5" ht="26.4" x14ac:dyDescent="0.3">
      <c r="A1" s="221" t="s">
        <v>263</v>
      </c>
      <c r="B1" s="221"/>
      <c r="C1" s="174" t="s">
        <v>277</v>
      </c>
      <c r="D1" s="174" t="s">
        <v>275</v>
      </c>
      <c r="E1" s="174" t="s">
        <v>276</v>
      </c>
    </row>
    <row r="2" spans="1:5" x14ac:dyDescent="0.3">
      <c r="A2" s="165">
        <v>6</v>
      </c>
      <c r="B2" s="166" t="s">
        <v>264</v>
      </c>
      <c r="C2" s="175">
        <f>'Tablica I.-prihodi'!C421</f>
        <v>16798360</v>
      </c>
      <c r="D2" s="175">
        <f>'Tablica I.-prihodi'!D421</f>
        <v>1679643</v>
      </c>
      <c r="E2" s="175">
        <f>'Tablica I.-prihodi'!E421</f>
        <v>18478003</v>
      </c>
    </row>
    <row r="3" spans="1:5" ht="26.4" x14ac:dyDescent="0.3">
      <c r="A3" s="165">
        <v>7</v>
      </c>
      <c r="B3" s="166" t="s">
        <v>265</v>
      </c>
      <c r="C3" s="175">
        <f>'Tablica I.-prihodi'!C422</f>
        <v>10000</v>
      </c>
      <c r="D3" s="175">
        <f>'Tablica I.-prihodi'!D422</f>
        <v>-7637</v>
      </c>
      <c r="E3" s="175">
        <f>'Tablica I.-prihodi'!E422</f>
        <v>2363</v>
      </c>
    </row>
    <row r="4" spans="1:5" s="159" customFormat="1" x14ac:dyDescent="0.3">
      <c r="A4" s="167"/>
      <c r="B4" s="168" t="s">
        <v>266</v>
      </c>
      <c r="C4" s="176">
        <f>SUM(C2:C3)</f>
        <v>16808360</v>
      </c>
      <c r="D4" s="176">
        <f>SUM(D2:D3)</f>
        <v>1672006</v>
      </c>
      <c r="E4" s="176">
        <f>SUM(E2:E3)</f>
        <v>18480366</v>
      </c>
    </row>
    <row r="5" spans="1:5" x14ac:dyDescent="0.3">
      <c r="A5" s="169"/>
      <c r="B5" s="166"/>
      <c r="C5" s="175"/>
      <c r="D5" s="175"/>
      <c r="E5" s="175"/>
    </row>
    <row r="6" spans="1:5" x14ac:dyDescent="0.3">
      <c r="A6" s="165">
        <v>3</v>
      </c>
      <c r="B6" s="166" t="s">
        <v>267</v>
      </c>
      <c r="C6" s="175">
        <f>'POSEBNI DIO-rashodi'!L812</f>
        <v>16816873</v>
      </c>
      <c r="D6" s="175">
        <f>'POSEBNI DIO-rashodi'!M812</f>
        <v>1562264</v>
      </c>
      <c r="E6" s="175">
        <f>'POSEBNI DIO-rashodi'!N812</f>
        <v>18379137</v>
      </c>
    </row>
    <row r="7" spans="1:5" ht="26.4" x14ac:dyDescent="0.3">
      <c r="A7" s="165">
        <v>4</v>
      </c>
      <c r="B7" s="166" t="s">
        <v>268</v>
      </c>
      <c r="C7" s="175">
        <f>'POSEBNI DIO-rashodi'!L813</f>
        <v>238987</v>
      </c>
      <c r="D7" s="175">
        <f>'POSEBNI DIO-rashodi'!M813</f>
        <v>113950</v>
      </c>
      <c r="E7" s="175">
        <f>'POSEBNI DIO-rashodi'!N813</f>
        <v>352937</v>
      </c>
    </row>
    <row r="8" spans="1:5" s="159" customFormat="1" x14ac:dyDescent="0.3">
      <c r="A8" s="167"/>
      <c r="B8" s="168" t="s">
        <v>269</v>
      </c>
      <c r="C8" s="176">
        <f>SUM(C6:C7)</f>
        <v>17055860</v>
      </c>
      <c r="D8" s="176">
        <f>SUM(D6:D7)</f>
        <v>1676214</v>
      </c>
      <c r="E8" s="176">
        <f>SUM(E6:E7)</f>
        <v>18732074</v>
      </c>
    </row>
    <row r="9" spans="1:5" x14ac:dyDescent="0.3">
      <c r="A9" s="169"/>
      <c r="B9" s="166"/>
      <c r="C9" s="175"/>
      <c r="D9" s="175"/>
      <c r="E9" s="175"/>
    </row>
    <row r="10" spans="1:5" ht="26.4" x14ac:dyDescent="0.3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6.4" x14ac:dyDescent="0.3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ht="26.4" x14ac:dyDescent="0.3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3">
      <c r="A13" s="165"/>
      <c r="B13" s="166"/>
      <c r="C13" s="175"/>
      <c r="D13" s="175"/>
      <c r="E13" s="175"/>
    </row>
    <row r="14" spans="1:5" s="159" customFormat="1" ht="26.4" x14ac:dyDescent="0.3">
      <c r="A14" s="170">
        <v>92</v>
      </c>
      <c r="B14" s="168" t="s">
        <v>274</v>
      </c>
      <c r="C14" s="176">
        <f>'Tablica I.-prihodi'!C424</f>
        <v>247500</v>
      </c>
      <c r="D14" s="176">
        <f>'Tablica I.-prihodi'!D424</f>
        <v>4208</v>
      </c>
      <c r="E14" s="176">
        <f>'Tablica I.-prihodi'!E424</f>
        <v>251708</v>
      </c>
    </row>
    <row r="15" spans="1:5" x14ac:dyDescent="0.3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Secr1</cp:lastModifiedBy>
  <cp:lastPrinted>2020-10-30T09:30:51Z</cp:lastPrinted>
  <dcterms:created xsi:type="dcterms:W3CDTF">2020-04-15T07:52:39Z</dcterms:created>
  <dcterms:modified xsi:type="dcterms:W3CDTF">2020-12-28T11:28:35Z</dcterms:modified>
</cp:coreProperties>
</file>